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3250" windowHeight="13170" tabRatio="143"/>
  </bookViews>
  <sheets>
    <sheet name="2021г" sheetId="2" r:id="rId1"/>
    <sheet name="2022-2023гг" sheetId="3" r:id="rId2"/>
  </sheets>
  <definedNames>
    <definedName name="_xlnm._FilterDatabase" localSheetId="0" hidden="1">'2021г'!$A$13:$E$78</definedName>
    <definedName name="_xlnm._FilterDatabase" localSheetId="1" hidden="1">'2022-2023гг'!$A$13:$H$78</definedName>
    <definedName name="_xlnm.Print_Area" localSheetId="0">'2021г'!$A$1:$E$78</definedName>
    <definedName name="_xlnm.Print_Area" localSheetId="1">'2022-2023гг'!$A$1:$H$78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9" i="2" l="1"/>
  <c r="E50" i="2"/>
  <c r="E41" i="2"/>
  <c r="E65" i="2"/>
  <c r="E59" i="2" l="1"/>
  <c r="E56" i="2"/>
  <c r="E53" i="2"/>
  <c r="E19" i="2"/>
  <c r="E17" i="2"/>
  <c r="F77" i="3" l="1"/>
  <c r="F73" i="3"/>
  <c r="F71" i="3"/>
  <c r="F68" i="3"/>
  <c r="F63" i="3"/>
  <c r="F57" i="3"/>
  <c r="F54" i="3"/>
  <c r="F47" i="3"/>
  <c r="F45" i="3"/>
  <c r="F40" i="3"/>
  <c r="F32" i="3"/>
  <c r="F26" i="3"/>
  <c r="F23" i="3"/>
  <c r="F14" i="3"/>
  <c r="F78" i="3" s="1"/>
  <c r="C77" i="3"/>
  <c r="C73" i="3"/>
  <c r="C71" i="3"/>
  <c r="C68" i="3"/>
  <c r="C63" i="3"/>
  <c r="C57" i="3"/>
  <c r="C54" i="3"/>
  <c r="C49" i="3"/>
  <c r="C47" i="3" s="1"/>
  <c r="C45" i="3"/>
  <c r="C40" i="3"/>
  <c r="C32" i="3"/>
  <c r="C26" i="3"/>
  <c r="C23" i="3"/>
  <c r="C14" i="3"/>
  <c r="C76" i="2"/>
  <c r="C73" i="2" s="1"/>
  <c r="C71" i="2"/>
  <c r="C68" i="2"/>
  <c r="C63" i="2"/>
  <c r="C57" i="2"/>
  <c r="C55" i="2"/>
  <c r="C54" i="2" s="1"/>
  <c r="C47" i="2"/>
  <c r="C45" i="2"/>
  <c r="C40" i="2"/>
  <c r="C39" i="2"/>
  <c r="C33" i="2"/>
  <c r="C26" i="2"/>
  <c r="C23" i="2"/>
  <c r="C22" i="2"/>
  <c r="C21" i="2"/>
  <c r="C19" i="2"/>
  <c r="C14" i="2" s="1"/>
  <c r="C32" i="2" l="1"/>
  <c r="C78" i="3"/>
  <c r="C82" i="3" s="1"/>
  <c r="C78" i="2"/>
  <c r="E49" i="3" l="1"/>
  <c r="H77" i="3" l="1"/>
  <c r="E77" i="3" l="1"/>
  <c r="E32" i="2" l="1"/>
  <c r="E40" i="2" l="1"/>
  <c r="D80" i="2" l="1"/>
  <c r="E57" i="2"/>
  <c r="D80" i="3"/>
  <c r="D43" i="2" l="1"/>
  <c r="E26" i="3"/>
  <c r="D27" i="3"/>
  <c r="G27" i="3"/>
  <c r="D28" i="3"/>
  <c r="G28" i="3"/>
  <c r="D30" i="3"/>
  <c r="G30" i="3"/>
  <c r="D31" i="3"/>
  <c r="G31" i="3"/>
  <c r="D55" i="3" l="1"/>
  <c r="C82" i="2" l="1"/>
  <c r="D24" i="3" l="1"/>
  <c r="D50" i="3"/>
  <c r="E63" i="2"/>
  <c r="D15" i="3"/>
  <c r="D77" i="3"/>
  <c r="D76" i="3"/>
  <c r="D75" i="3"/>
  <c r="D74" i="3"/>
  <c r="D70" i="3"/>
  <c r="D69" i="3"/>
  <c r="D61" i="3"/>
  <c r="D60" i="3"/>
  <c r="D56" i="3"/>
  <c r="D53" i="3"/>
  <c r="D52" i="3"/>
  <c r="D51" i="3"/>
  <c r="D49" i="3"/>
  <c r="D48" i="3"/>
  <c r="D42" i="3"/>
  <c r="D37" i="3"/>
  <c r="D36" i="3"/>
  <c r="D35" i="3"/>
  <c r="D34" i="3"/>
  <c r="D33" i="3"/>
  <c r="D29" i="3"/>
  <c r="D22" i="3"/>
  <c r="D21" i="3"/>
  <c r="D20" i="3"/>
  <c r="D19" i="3"/>
  <c r="D18" i="3"/>
  <c r="D17" i="3"/>
  <c r="D16" i="3"/>
  <c r="D72" i="2"/>
  <c r="E73" i="3" l="1"/>
  <c r="D72" i="3"/>
  <c r="E71" i="3"/>
  <c r="E68" i="3"/>
  <c r="D67" i="3"/>
  <c r="D66" i="3"/>
  <c r="D65" i="3"/>
  <c r="D64" i="3"/>
  <c r="E63" i="3"/>
  <c r="D63" i="3" s="1"/>
  <c r="D62" i="3"/>
  <c r="D59" i="3"/>
  <c r="D58" i="3"/>
  <c r="E57" i="3"/>
  <c r="D57" i="3" s="1"/>
  <c r="E54" i="3"/>
  <c r="D46" i="3"/>
  <c r="E45" i="3"/>
  <c r="D45" i="3" s="1"/>
  <c r="D44" i="3"/>
  <c r="D43" i="3"/>
  <c r="D41" i="3"/>
  <c r="E40" i="3"/>
  <c r="D40" i="3" s="1"/>
  <c r="D39" i="3"/>
  <c r="D38" i="3"/>
  <c r="E32" i="3"/>
  <c r="D26" i="3"/>
  <c r="D25" i="3"/>
  <c r="E23" i="3"/>
  <c r="D23" i="3" s="1"/>
  <c r="E14" i="3"/>
  <c r="D77" i="2"/>
  <c r="D76" i="2"/>
  <c r="D75" i="2"/>
  <c r="D74" i="2"/>
  <c r="E73" i="2"/>
  <c r="E71" i="2"/>
  <c r="D70" i="2"/>
  <c r="D69" i="2"/>
  <c r="E68" i="2"/>
  <c r="D66" i="2"/>
  <c r="D65" i="2"/>
  <c r="D61" i="2"/>
  <c r="D60" i="2"/>
  <c r="D59" i="2"/>
  <c r="D58" i="2"/>
  <c r="D56" i="2"/>
  <c r="D55" i="2"/>
  <c r="D51" i="2"/>
  <c r="D50" i="2"/>
  <c r="D49" i="2"/>
  <c r="D48" i="2"/>
  <c r="E45" i="2"/>
  <c r="D42" i="2"/>
  <c r="D41" i="2"/>
  <c r="D39" i="2"/>
  <c r="D38" i="2"/>
  <c r="D37" i="2"/>
  <c r="D36" i="2"/>
  <c r="D35" i="2"/>
  <c r="D34" i="2"/>
  <c r="D33" i="2"/>
  <c r="D31" i="2"/>
  <c r="D30" i="2"/>
  <c r="D29" i="2"/>
  <c r="D24" i="2"/>
  <c r="E23" i="2"/>
  <c r="D22" i="2"/>
  <c r="D21" i="2"/>
  <c r="D20" i="2"/>
  <c r="D18" i="2"/>
  <c r="D17" i="2"/>
  <c r="D16" i="2"/>
  <c r="D15" i="2"/>
  <c r="D32" i="3" l="1"/>
  <c r="D54" i="3"/>
  <c r="D73" i="3"/>
  <c r="F82" i="3"/>
  <c r="D32" i="2"/>
  <c r="D71" i="2"/>
  <c r="D68" i="3"/>
  <c r="D71" i="3"/>
  <c r="D14" i="3"/>
  <c r="E47" i="3"/>
  <c r="D47" i="3" s="1"/>
  <c r="E14" i="2"/>
  <c r="D19" i="2"/>
  <c r="E26" i="2"/>
  <c r="D26" i="2" s="1"/>
  <c r="D40" i="2"/>
  <c r="D53" i="2"/>
  <c r="E54" i="2"/>
  <c r="D54" i="2" s="1"/>
  <c r="D63" i="2"/>
  <c r="D68" i="2"/>
  <c r="D73" i="2"/>
  <c r="D57" i="2"/>
  <c r="D23" i="2"/>
  <c r="E47" i="2"/>
  <c r="D47" i="2" s="1"/>
  <c r="D14" i="2" l="1"/>
  <c r="D78" i="2" s="1"/>
  <c r="E78" i="2"/>
  <c r="E82" i="2" s="1"/>
  <c r="D82" i="2" s="1"/>
  <c r="E78" i="3"/>
  <c r="H47" i="3"/>
  <c r="G50" i="3"/>
  <c r="G49" i="3"/>
  <c r="G48" i="3"/>
  <c r="H73" i="3"/>
  <c r="H71" i="3"/>
  <c r="H68" i="3"/>
  <c r="H63" i="3"/>
  <c r="H57" i="3"/>
  <c r="H54" i="3"/>
  <c r="H45" i="3"/>
  <c r="H40" i="3"/>
  <c r="H32" i="3"/>
  <c r="H26" i="3"/>
  <c r="H23" i="3"/>
  <c r="E82" i="3" l="1"/>
  <c r="D78" i="3"/>
  <c r="H14" i="3"/>
  <c r="H78" i="3" s="1"/>
  <c r="H82" i="3" s="1"/>
  <c r="G77" i="3" l="1"/>
  <c r="G76" i="3"/>
  <c r="G75" i="3"/>
  <c r="G74" i="3"/>
  <c r="G72" i="3"/>
  <c r="G70" i="3"/>
  <c r="G69" i="3"/>
  <c r="G67" i="3"/>
  <c r="G66" i="3"/>
  <c r="G65" i="3"/>
  <c r="G64" i="3"/>
  <c r="G62" i="3"/>
  <c r="G61" i="3"/>
  <c r="G60" i="3"/>
  <c r="G59" i="3"/>
  <c r="G58" i="3"/>
  <c r="G56" i="3"/>
  <c r="G55" i="3"/>
  <c r="G53" i="3"/>
  <c r="G51" i="3"/>
  <c r="G46" i="3"/>
  <c r="G44" i="3"/>
  <c r="G43" i="3"/>
  <c r="G42" i="3"/>
  <c r="G41" i="3"/>
  <c r="G39" i="3"/>
  <c r="G38" i="3"/>
  <c r="G37" i="3"/>
  <c r="G36" i="3"/>
  <c r="G35" i="3"/>
  <c r="G34" i="3"/>
  <c r="G33" i="3"/>
  <c r="G29" i="3"/>
  <c r="G25" i="3"/>
  <c r="G24" i="3"/>
  <c r="G22" i="3"/>
  <c r="G21" i="3"/>
  <c r="G20" i="3"/>
  <c r="G19" i="3"/>
  <c r="G18" i="3"/>
  <c r="G17" i="3"/>
  <c r="G16" i="3"/>
  <c r="G15" i="3"/>
  <c r="G23" i="3" l="1"/>
  <c r="G73" i="3"/>
  <c r="G45" i="3"/>
  <c r="G68" i="3"/>
  <c r="G71" i="3"/>
  <c r="G54" i="3"/>
  <c r="G47" i="3"/>
  <c r="G40" i="3"/>
  <c r="G32" i="3"/>
  <c r="G26" i="3"/>
  <c r="G63" i="3"/>
  <c r="G57" i="3"/>
  <c r="G14" i="3"/>
  <c r="G78" i="3" l="1"/>
</calcChain>
</file>

<file path=xl/sharedStrings.xml><?xml version="1.0" encoding="utf-8"?>
<sst xmlns="http://schemas.openxmlformats.org/spreadsheetml/2006/main" count="293" uniqueCount="155">
  <si>
    <t>Наименование показателя</t>
  </si>
  <si>
    <t>Раздел, подраздел</t>
  </si>
  <si>
    <t>Изменения (+;-)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</si>
  <si>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</si>
  <si>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</si>
  <si>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</si>
  <si>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</si>
  <si>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</si>
  <si>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</si>
  <si>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</si>
  <si>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</si>
  <si>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</si>
  <si>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</si>
  <si>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</si>
  <si>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</si>
  <si>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</si>
  <si>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</si>
  <si>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</si>
  <si>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</si>
  <si>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</si>
  <si>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</si>
  <si>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</si>
  <si>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</si>
  <si>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</si>
  <si>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</si>
  <si>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</si>
  <si>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</si>
  <si>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</si>
  <si>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</si>
  <si>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Органы по контролю за оборотом наркотических средств и психотропных веществ</t>
  </si>
  <si>
    <t>0308</t>
  </si>
  <si>
    <t>0309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</si>
  <si>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</si>
  <si>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</si>
  <si>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</si>
  <si>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</si>
  <si>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</si>
  <si>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</si>
  <si>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</si>
  <si>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</si>
  <si>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</si>
  <si>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</si>
  <si>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</si>
  <si>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</si>
  <si>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</si>
  <si>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</si>
  <si>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</si>
  <si>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</si>
  <si>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</si>
  <si>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</si>
  <si>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</si>
  <si>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</si>
  <si>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</si>
  <si>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</si>
  <si>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</si>
  <si>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</si>
  <si>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</si>
  <si>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</si>
  <si>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</si>
  <si>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</si>
  <si>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</si>
  <si>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</si>
  <si>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</si>
  <si>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</si>
  <si>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</si>
  <si>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</si>
  <si>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</si>
  <si>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</si>
  <si>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</si>
  <si>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</si>
  <si>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</si>
  <si>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</si>
  <si>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</si>
  <si>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</si>
  <si>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</si>
  <si>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</si>
  <si>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</si>
  <si>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</si>
  <si>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</si>
  <si>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</si>
  <si>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</si>
  <si>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</si>
  <si>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</si>
  <si>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</si>
  <si>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</si>
  <si>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</si>
  <si>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</si>
  <si>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</si>
  <si>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</si>
  <si>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</si>
  <si>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</si>
  <si>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</si>
  <si>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</si>
  <si>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</si>
  <si>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</si>
  <si>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</si>
  <si>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</si>
  <si>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</si>
  <si>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</si>
  <si>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</si>
  <si>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</si>
  <si>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</si>
  <si>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</si>
  <si>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</si>
  <si>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</si>
  <si>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</si>
  <si>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</si>
  <si>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</si>
  <si>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</si>
  <si>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</si>
  <si>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</si>
  <si>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</si>
  <si>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</si>
  <si>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</si>
  <si>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</si>
  <si>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</si>
  <si>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</si>
  <si>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</si>
  <si>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</si>
  <si>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</si>
  <si>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 РАСХОДОВ</t>
  </si>
  <si>
    <t>9999</t>
  </si>
  <si>
    <t>(рублей)</t>
  </si>
  <si>
    <t>в решение "О бюджете муниципального образования</t>
  </si>
  <si>
    <t>0105</t>
  </si>
  <si>
    <t>Судебная система</t>
  </si>
  <si>
    <t>0703</t>
  </si>
  <si>
    <t>Дополнительное образование детей</t>
  </si>
  <si>
    <t>Итого условно утверждаемые расходы</t>
  </si>
  <si>
    <t>Пенсионное обеспечение</t>
  </si>
  <si>
    <t xml:space="preserve">МЕЖБЮДЖЕТНЫЕ ТРАНСФЕРТЫ ОБЩЕГО ХАРАКТЕРА БЮДЖЕТАМ БЮДЖЕТНОЙ СИСТЕМЫ РОССИЙСКОЙ ФЕДЕРАЦИИ </t>
  </si>
  <si>
    <t>Защита населения и территории от  чрезвычайных ситуаций природного и техногенного характера, гражданская оборона</t>
  </si>
  <si>
    <t>Приложение 12</t>
  </si>
  <si>
    <t xml:space="preserve"> к   решению  "О бюджете муниципального</t>
  </si>
  <si>
    <t xml:space="preserve"> к  решению "О бюджете муниципального</t>
  </si>
  <si>
    <t>2021г</t>
  </si>
  <si>
    <t>Итого с изменениями 2021 год</t>
  </si>
  <si>
    <t xml:space="preserve">Молодежная политика </t>
  </si>
  <si>
    <t>к решению "О внесении изменений и дополнений</t>
  </si>
  <si>
    <t>2022г</t>
  </si>
  <si>
    <t>Итого с изменениями 2022 год</t>
  </si>
  <si>
    <t xml:space="preserve"> "Усть-Коксинский район" Республики Алтай на 2021 год</t>
  </si>
  <si>
    <t>и плановый период 2022 и 2023 годов"</t>
  </si>
  <si>
    <t>образования "Усть-Коксинский район" на 2021 год</t>
  </si>
  <si>
    <t xml:space="preserve">                                                                                                   и   плановый период 2022 и 2023 годов"</t>
  </si>
  <si>
    <t>2023г</t>
  </si>
  <si>
    <t>Итого с изменениями 2023 год</t>
  </si>
  <si>
    <t xml:space="preserve">                                            и  плановый период 2022 и 2023 годов"</t>
  </si>
  <si>
    <t>Распределение
бюджетных ассигнований по разделам, подразделам классификации расходов местного бюджета  на 2021 год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</si>
  <si>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</si>
  <si>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11</t>
  </si>
  <si>
    <t>Распределение бюджетных ассигнований по разделам, подразделам классификации расходов местного бюджета  на 2022-2023 годы</t>
  </si>
  <si>
    <t xml:space="preserve">МЕЖБЮДЖЕТНЫЕ ТРАНСФЕРТЫ ОБЩЕГО ХАРАКТЕРА БЮДЖЕТАМ БЮДЖЕТНОЙ СИСТЕМЫ РОghССИЙСКОЙ ФЕДЕРАЦИИ </t>
  </si>
  <si>
    <t>Приложение 7</t>
  </si>
  <si>
    <t>Приложение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</si>
</sst>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1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/>
    </xf>
    <xf numFmtId="4" fontId="1" fillId="0" borderId="0" xfId="0" applyNumberFormat="1" applyFont="1"/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4" fontId="7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wrapText="1"/>
    </xf>
    <xf numFmtId="4" fontId="9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 wrapText="1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80F2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8"/>
  <sheetViews>
    <sheetView tabSelected="1" view="pageBreakPreview" topLeftCell="A33" zoomScaleSheetLayoutView="100" workbookViewId="0">
      <selection activeCell="H73" sqref="H73"/>
    </sheetView>
  </sheetViews>
  <sheetFormatPr defaultColWidth="9.140625" defaultRowHeight="13.5" customHeight="1" x14ac:dyDescent="0.2"/>
  <cols>
    <col min="1" max="1" width="43.85546875" style="1" customWidth="1"/>
    <col min="2" max="2" width="11.28515625" style="2" customWidth="1"/>
    <col min="3" max="3" width="17.85546875" style="2" hidden="1" customWidth="1"/>
    <col min="4" max="4" width="17.85546875" style="2" customWidth="1"/>
    <col min="5" max="5" width="20.85546875" style="2" customWidth="1"/>
    <col min="6" max="16384" width="9.140625" style="6"/>
  </cols>
  <sheetData>
    <row r="1" spans="1:5" ht="12.75" customHeight="1" x14ac:dyDescent="0.25">
      <c r="B1" s="34" t="s">
        <v>153</v>
      </c>
      <c r="C1" s="34"/>
      <c r="D1" s="34"/>
      <c r="E1" s="34"/>
    </row>
    <row r="2" spans="1:5" ht="12.75" customHeight="1" x14ac:dyDescent="0.25">
      <c r="A2" s="34" t="s">
        <v>138</v>
      </c>
      <c r="B2" s="34"/>
      <c r="C2" s="34"/>
      <c r="D2" s="34"/>
      <c r="E2" s="34"/>
    </row>
    <row r="3" spans="1:5" ht="12.75" customHeight="1" x14ac:dyDescent="0.25">
      <c r="B3" s="34" t="s">
        <v>123</v>
      </c>
      <c r="C3" s="34"/>
      <c r="D3" s="34"/>
      <c r="E3" s="34"/>
    </row>
    <row r="4" spans="1:5" ht="12.75" customHeight="1" x14ac:dyDescent="0.25">
      <c r="A4" s="34" t="s">
        <v>141</v>
      </c>
      <c r="B4" s="34"/>
      <c r="C4" s="34"/>
      <c r="D4" s="34"/>
      <c r="E4" s="34"/>
    </row>
    <row r="5" spans="1:5" ht="12.75" customHeight="1" x14ac:dyDescent="0.25">
      <c r="B5" s="21"/>
      <c r="C5" s="21"/>
      <c r="D5" s="21"/>
      <c r="E5" s="23" t="s">
        <v>142</v>
      </c>
    </row>
    <row r="6" spans="1:5" ht="13.5" customHeight="1" x14ac:dyDescent="0.25">
      <c r="A6" s="34" t="s">
        <v>150</v>
      </c>
      <c r="B6" s="34"/>
      <c r="C6" s="34"/>
      <c r="D6" s="34"/>
      <c r="E6" s="34"/>
    </row>
    <row r="7" spans="1:5" ht="13.5" customHeight="1" x14ac:dyDescent="0.25">
      <c r="A7" s="34" t="s">
        <v>134</v>
      </c>
      <c r="B7" s="34"/>
      <c r="C7" s="34"/>
      <c r="D7" s="34"/>
      <c r="E7" s="34"/>
    </row>
    <row r="8" spans="1:5" ht="13.5" customHeight="1" x14ac:dyDescent="0.25">
      <c r="A8" s="34" t="s">
        <v>143</v>
      </c>
      <c r="B8" s="34"/>
      <c r="C8" s="34"/>
      <c r="D8" s="34"/>
      <c r="E8" s="34"/>
    </row>
    <row r="9" spans="1:5" ht="13.5" customHeight="1" x14ac:dyDescent="0.25">
      <c r="A9" s="35" t="s">
        <v>147</v>
      </c>
      <c r="B9" s="35"/>
      <c r="C9" s="35"/>
      <c r="D9" s="35"/>
      <c r="E9" s="35"/>
    </row>
    <row r="10" spans="1:5" ht="43.5" customHeight="1" x14ac:dyDescent="0.2">
      <c r="A10" s="32" t="s">
        <v>148</v>
      </c>
      <c r="B10" s="32"/>
      <c r="C10" s="32"/>
      <c r="D10" s="32"/>
      <c r="E10" s="32"/>
    </row>
    <row r="11" spans="1:5" ht="11.25" customHeight="1" x14ac:dyDescent="0.2">
      <c r="A11" s="33" t="s">
        <v>122</v>
      </c>
      <c r="B11" s="33"/>
      <c r="C11" s="33"/>
      <c r="D11" s="33"/>
      <c r="E11" s="33"/>
    </row>
    <row r="12" spans="1:5" s="9" customFormat="1" ht="27.75" customHeight="1" x14ac:dyDescent="0.25">
      <c r="A12" s="3" t="s">
        <v>0</v>
      </c>
      <c r="B12" s="3" t="s">
        <v>1</v>
      </c>
      <c r="C12" s="3" t="s">
        <v>135</v>
      </c>
      <c r="D12" s="3" t="s">
        <v>2</v>
      </c>
      <c r="E12" s="3" t="s">
        <v>136</v>
      </c>
    </row>
    <row r="13" spans="1:5" s="9" customFormat="1" ht="15" customHeight="1" x14ac:dyDescent="0.25">
      <c r="A13" s="3">
        <v>1</v>
      </c>
      <c r="B13" s="3">
        <v>2</v>
      </c>
      <c r="C13" s="3"/>
      <c r="D13" s="3">
        <v>3</v>
      </c>
      <c r="E13" s="3">
        <v>4</v>
      </c>
    </row>
    <row r="14" spans="1:5" ht="13.5" customHeight="1" x14ac:dyDescent="0.2">
      <c r="A14" s="10" t="s">
        <v>3</v>
      </c>
      <c r="B14" s="16" t="s">
        <v>4</v>
      </c>
      <c r="C14" s="24">
        <f>C15+C16+C17+C19+C20+C21+C22+C18</f>
        <v>60062496.68</v>
      </c>
      <c r="D14" s="24">
        <f>E14-C14</f>
        <v>3227865.6799999997</v>
      </c>
      <c r="E14" s="24">
        <f>E15+E16+E17+E19+E20+E21+E22+E18</f>
        <v>63290362.359999999</v>
      </c>
    </row>
    <row r="15" spans="1:5" ht="25.5" customHeight="1" x14ac:dyDescent="0.2">
      <c r="A15" s="18" t="s">
        <v>5</v>
      </c>
      <c r="B15" s="19" t="s">
        <v>6</v>
      </c>
      <c r="C15" s="25">
        <v>1424830</v>
      </c>
      <c r="D15" s="25">
        <f>E15-C15</f>
        <v>0</v>
      </c>
      <c r="E15" s="25">
        <v>1424830</v>
      </c>
    </row>
    <row r="16" spans="1:5" ht="36.75" customHeight="1" x14ac:dyDescent="0.2">
      <c r="A16" s="18" t="s">
        <v>7</v>
      </c>
      <c r="B16" s="19" t="s">
        <v>8</v>
      </c>
      <c r="C16" s="25">
        <v>1348658.99</v>
      </c>
      <c r="D16" s="25">
        <f t="shared" ref="D16:D22" si="0">E16-C16</f>
        <v>0</v>
      </c>
      <c r="E16" s="25">
        <v>1348658.99</v>
      </c>
    </row>
    <row r="17" spans="1:5" ht="33" customHeight="1" x14ac:dyDescent="0.2">
      <c r="A17" s="18" t="s">
        <v>9</v>
      </c>
      <c r="B17" s="30" t="s">
        <v>10</v>
      </c>
      <c r="C17" s="25">
        <v>19793210.199999999</v>
      </c>
      <c r="D17" s="25">
        <f t="shared" si="0"/>
        <v>1073500</v>
      </c>
      <c r="E17" s="25">
        <f>19942710.2+924000</f>
        <v>20866710.199999999</v>
      </c>
    </row>
    <row r="18" spans="1:5" ht="13.5" customHeight="1" x14ac:dyDescent="0.2">
      <c r="A18" s="18" t="s">
        <v>125</v>
      </c>
      <c r="B18" s="30" t="s">
        <v>124</v>
      </c>
      <c r="C18" s="25">
        <v>10300</v>
      </c>
      <c r="D18" s="25">
        <f t="shared" si="0"/>
        <v>0</v>
      </c>
      <c r="E18" s="25">
        <v>10300</v>
      </c>
    </row>
    <row r="19" spans="1:5" ht="35.25" customHeight="1" x14ac:dyDescent="0.2">
      <c r="A19" s="18" t="s">
        <v>11</v>
      </c>
      <c r="B19" s="30" t="s">
        <v>12</v>
      </c>
      <c r="C19" s="25">
        <f>8556898.11+50000</f>
        <v>8606898.1099999994</v>
      </c>
      <c r="D19" s="25">
        <f t="shared" si="0"/>
        <v>144000</v>
      </c>
      <c r="E19" s="25">
        <f>8556898.11+50000+144000</f>
        <v>8750898.1099999994</v>
      </c>
    </row>
    <row r="20" spans="1:5" ht="13.5" customHeight="1" x14ac:dyDescent="0.2">
      <c r="A20" s="18" t="s">
        <v>13</v>
      </c>
      <c r="B20" s="30" t="s">
        <v>14</v>
      </c>
      <c r="C20" s="25">
        <v>0</v>
      </c>
      <c r="D20" s="25">
        <f t="shared" si="0"/>
        <v>51300</v>
      </c>
      <c r="E20" s="25">
        <v>51300</v>
      </c>
    </row>
    <row r="21" spans="1:5" ht="13.5" customHeight="1" x14ac:dyDescent="0.2">
      <c r="A21" s="18" t="s">
        <v>15</v>
      </c>
      <c r="B21" s="30" t="s">
        <v>16</v>
      </c>
      <c r="C21" s="25">
        <f>499258.8-50000</f>
        <v>449258.8</v>
      </c>
      <c r="D21" s="25">
        <f t="shared" si="0"/>
        <v>178615.00000000006</v>
      </c>
      <c r="E21" s="25">
        <v>627873.80000000005</v>
      </c>
    </row>
    <row r="22" spans="1:5" ht="13.5" customHeight="1" x14ac:dyDescent="0.2">
      <c r="A22" s="18" t="s">
        <v>17</v>
      </c>
      <c r="B22" s="30" t="s">
        <v>18</v>
      </c>
      <c r="C22" s="25">
        <f>28429969.32-628.74</f>
        <v>28429340.580000002</v>
      </c>
      <c r="D22" s="25">
        <f t="shared" si="0"/>
        <v>1780450.6799999997</v>
      </c>
      <c r="E22" s="25">
        <v>30209791.260000002</v>
      </c>
    </row>
    <row r="23" spans="1:5" ht="13.5" hidden="1" customHeight="1" x14ac:dyDescent="0.2">
      <c r="A23" s="10" t="s">
        <v>19</v>
      </c>
      <c r="B23" s="31" t="s">
        <v>20</v>
      </c>
      <c r="C23" s="24">
        <f>C24+C25</f>
        <v>0</v>
      </c>
      <c r="D23" s="24">
        <f>E23-C23</f>
        <v>0</v>
      </c>
      <c r="E23" s="24">
        <f>E24+E25</f>
        <v>0</v>
      </c>
    </row>
    <row r="24" spans="1:5" ht="13.5" hidden="1" customHeight="1" x14ac:dyDescent="0.2">
      <c r="A24" s="18" t="s">
        <v>21</v>
      </c>
      <c r="B24" s="30" t="s">
        <v>22</v>
      </c>
      <c r="C24" s="25">
        <v>0</v>
      </c>
      <c r="D24" s="25">
        <f>E24-C24</f>
        <v>0</v>
      </c>
      <c r="E24" s="25">
        <v>0</v>
      </c>
    </row>
    <row r="25" spans="1:5" ht="13.5" hidden="1" customHeight="1" x14ac:dyDescent="0.2">
      <c r="A25" s="18" t="s">
        <v>23</v>
      </c>
      <c r="B25" s="30" t="s">
        <v>24</v>
      </c>
      <c r="C25" s="27"/>
      <c r="D25" s="26"/>
      <c r="E25" s="27"/>
    </row>
    <row r="26" spans="1:5" ht="21.75" customHeight="1" x14ac:dyDescent="0.2">
      <c r="A26" s="10" t="s">
        <v>25</v>
      </c>
      <c r="B26" s="31" t="s">
        <v>26</v>
      </c>
      <c r="C26" s="24">
        <f>C27+C28+C29+C30+C31</f>
        <v>4410160.96</v>
      </c>
      <c r="D26" s="24">
        <f>E26-C26</f>
        <v>98000</v>
      </c>
      <c r="E26" s="24">
        <f>E27+E28+E29+E30+E31</f>
        <v>4508160.96</v>
      </c>
    </row>
    <row r="27" spans="1:5" ht="13.5" hidden="1" customHeight="1" x14ac:dyDescent="0.2">
      <c r="A27" s="18" t="s">
        <v>27</v>
      </c>
      <c r="B27" s="30" t="s">
        <v>28</v>
      </c>
      <c r="C27" s="27"/>
      <c r="D27" s="26"/>
      <c r="E27" s="27"/>
    </row>
    <row r="28" spans="1:5" ht="13.5" hidden="1" customHeight="1" x14ac:dyDescent="0.2">
      <c r="A28" s="18" t="s">
        <v>29</v>
      </c>
      <c r="B28" s="30" t="s">
        <v>30</v>
      </c>
      <c r="C28" s="27"/>
      <c r="D28" s="26"/>
      <c r="E28" s="27"/>
    </row>
    <row r="29" spans="1:5" ht="23.25" hidden="1" customHeight="1" x14ac:dyDescent="0.2">
      <c r="A29" s="18" t="s">
        <v>131</v>
      </c>
      <c r="B29" s="30" t="s">
        <v>31</v>
      </c>
      <c r="C29" s="25">
        <v>0</v>
      </c>
      <c r="D29" s="25">
        <f t="shared" ref="D29:D31" si="1">E29-C29</f>
        <v>0</v>
      </c>
      <c r="E29" s="25">
        <v>0</v>
      </c>
    </row>
    <row r="30" spans="1:5" ht="34.5" customHeight="1" x14ac:dyDescent="0.2">
      <c r="A30" s="18" t="s">
        <v>149</v>
      </c>
      <c r="B30" s="30" t="s">
        <v>32</v>
      </c>
      <c r="C30" s="25">
        <v>4382609.9400000004</v>
      </c>
      <c r="D30" s="25">
        <f t="shared" si="1"/>
        <v>98000</v>
      </c>
      <c r="E30" s="25">
        <v>4480609.9400000004</v>
      </c>
    </row>
    <row r="31" spans="1:5" ht="23.25" customHeight="1" x14ac:dyDescent="0.2">
      <c r="A31" s="18" t="s">
        <v>33</v>
      </c>
      <c r="B31" s="30" t="s">
        <v>34</v>
      </c>
      <c r="C31" s="25">
        <v>27551.02</v>
      </c>
      <c r="D31" s="25">
        <f t="shared" si="1"/>
        <v>0</v>
      </c>
      <c r="E31" s="25">
        <v>27551.02</v>
      </c>
    </row>
    <row r="32" spans="1:5" ht="22.5" customHeight="1" x14ac:dyDescent="0.2">
      <c r="A32" s="10" t="s">
        <v>35</v>
      </c>
      <c r="B32" s="31" t="s">
        <v>36</v>
      </c>
      <c r="C32" s="24">
        <f>C33+C34+C35+C36+C37+C38+C39</f>
        <v>37059555.420000002</v>
      </c>
      <c r="D32" s="24">
        <f>E32-C32</f>
        <v>186100</v>
      </c>
      <c r="E32" s="24">
        <f>E33+E34+E35+E36+E37+E38+E39</f>
        <v>37245655.420000002</v>
      </c>
    </row>
    <row r="33" spans="1:5" ht="13.5" customHeight="1" x14ac:dyDescent="0.2">
      <c r="A33" s="18" t="s">
        <v>37</v>
      </c>
      <c r="B33" s="30" t="s">
        <v>38</v>
      </c>
      <c r="C33" s="25">
        <f>1464700+114390</f>
        <v>1579090</v>
      </c>
      <c r="D33" s="25">
        <f t="shared" ref="D33:D39" si="2">E33-C33</f>
        <v>25000</v>
      </c>
      <c r="E33" s="25">
        <v>1604090</v>
      </c>
    </row>
    <row r="34" spans="1:5" ht="13.5" customHeight="1" x14ac:dyDescent="0.2">
      <c r="A34" s="18" t="s">
        <v>39</v>
      </c>
      <c r="B34" s="30" t="s">
        <v>40</v>
      </c>
      <c r="C34" s="25">
        <v>594553</v>
      </c>
      <c r="D34" s="25">
        <f t="shared" si="2"/>
        <v>-58900</v>
      </c>
      <c r="E34" s="25">
        <v>535653</v>
      </c>
    </row>
    <row r="35" spans="1:5" ht="13.5" hidden="1" customHeight="1" x14ac:dyDescent="0.2">
      <c r="A35" s="18" t="s">
        <v>41</v>
      </c>
      <c r="B35" s="30" t="s">
        <v>42</v>
      </c>
      <c r="C35" s="25"/>
      <c r="D35" s="25">
        <f t="shared" si="2"/>
        <v>0</v>
      </c>
      <c r="E35" s="25"/>
    </row>
    <row r="36" spans="1:5" ht="13.5" hidden="1" customHeight="1" x14ac:dyDescent="0.2">
      <c r="A36" s="18" t="s">
        <v>43</v>
      </c>
      <c r="B36" s="30" t="s">
        <v>44</v>
      </c>
      <c r="C36" s="25">
        <v>0</v>
      </c>
      <c r="D36" s="25">
        <f t="shared" si="2"/>
        <v>0</v>
      </c>
      <c r="E36" s="25">
        <v>0</v>
      </c>
    </row>
    <row r="37" spans="1:5" ht="13.5" customHeight="1" x14ac:dyDescent="0.2">
      <c r="A37" s="18" t="s">
        <v>45</v>
      </c>
      <c r="B37" s="30" t="s">
        <v>46</v>
      </c>
      <c r="C37" s="25">
        <v>33569510.840000004</v>
      </c>
      <c r="D37" s="25">
        <f t="shared" si="2"/>
        <v>0</v>
      </c>
      <c r="E37" s="25">
        <v>33569510.840000004</v>
      </c>
    </row>
    <row r="38" spans="1:5" ht="13.5" hidden="1" customHeight="1" x14ac:dyDescent="0.2">
      <c r="A38" s="18" t="s">
        <v>47</v>
      </c>
      <c r="B38" s="30" t="s">
        <v>48</v>
      </c>
      <c r="C38" s="25"/>
      <c r="D38" s="25">
        <f t="shared" si="2"/>
        <v>0</v>
      </c>
      <c r="E38" s="25"/>
    </row>
    <row r="39" spans="1:5" ht="13.5" customHeight="1" x14ac:dyDescent="0.2">
      <c r="A39" s="18" t="s">
        <v>49</v>
      </c>
      <c r="B39" s="30" t="s">
        <v>50</v>
      </c>
      <c r="C39" s="25">
        <f>1366401.58-50000</f>
        <v>1316401.58</v>
      </c>
      <c r="D39" s="25">
        <f t="shared" si="2"/>
        <v>220000</v>
      </c>
      <c r="E39" s="25">
        <v>1536401.58</v>
      </c>
    </row>
    <row r="40" spans="1:5" ht="13.5" customHeight="1" x14ac:dyDescent="0.2">
      <c r="A40" s="10" t="s">
        <v>51</v>
      </c>
      <c r="B40" s="31" t="s">
        <v>52</v>
      </c>
      <c r="C40" s="24">
        <f>C41+C42+C43+C44</f>
        <v>26460595.489999998</v>
      </c>
      <c r="D40" s="24">
        <f>E40-C40</f>
        <v>5864862.3000000007</v>
      </c>
      <c r="E40" s="24">
        <f>E41+E42+E43+E44</f>
        <v>32325457.789999999</v>
      </c>
    </row>
    <row r="41" spans="1:5" ht="13.5" customHeight="1" x14ac:dyDescent="0.2">
      <c r="A41" s="18" t="s">
        <v>53</v>
      </c>
      <c r="B41" s="30" t="s">
        <v>54</v>
      </c>
      <c r="C41" s="25">
        <v>100000</v>
      </c>
      <c r="D41" s="25">
        <f t="shared" ref="D41:D43" si="3">E41-C41</f>
        <v>1134000</v>
      </c>
      <c r="E41" s="25">
        <f>123660+1110340</f>
        <v>1234000</v>
      </c>
    </row>
    <row r="42" spans="1:5" ht="12" customHeight="1" x14ac:dyDescent="0.2">
      <c r="A42" s="18" t="s">
        <v>55</v>
      </c>
      <c r="B42" s="30" t="s">
        <v>56</v>
      </c>
      <c r="C42" s="25">
        <v>25663107.489999998</v>
      </c>
      <c r="D42" s="25">
        <f t="shared" si="3"/>
        <v>4730862.3000000007</v>
      </c>
      <c r="E42" s="25">
        <v>30393969.789999999</v>
      </c>
    </row>
    <row r="43" spans="1:5" ht="13.5" customHeight="1" x14ac:dyDescent="0.2">
      <c r="A43" s="18" t="s">
        <v>57</v>
      </c>
      <c r="B43" s="30" t="s">
        <v>58</v>
      </c>
      <c r="C43" s="28">
        <v>697488</v>
      </c>
      <c r="D43" s="25">
        <f t="shared" si="3"/>
        <v>0</v>
      </c>
      <c r="E43" s="28">
        <v>697488</v>
      </c>
    </row>
    <row r="44" spans="1:5" ht="13.5" hidden="1" customHeight="1" x14ac:dyDescent="0.2">
      <c r="A44" s="18" t="s">
        <v>59</v>
      </c>
      <c r="B44" s="30" t="s">
        <v>60</v>
      </c>
      <c r="C44" s="27"/>
      <c r="D44" s="26"/>
      <c r="E44" s="27"/>
    </row>
    <row r="45" spans="1:5" ht="13.5" hidden="1" customHeight="1" x14ac:dyDescent="0.2">
      <c r="A45" s="10" t="s">
        <v>61</v>
      </c>
      <c r="B45" s="31" t="s">
        <v>62</v>
      </c>
      <c r="C45" s="29">
        <f>C46</f>
        <v>0</v>
      </c>
      <c r="D45" s="29"/>
      <c r="E45" s="29">
        <f>E46</f>
        <v>0</v>
      </c>
    </row>
    <row r="46" spans="1:5" ht="13.5" hidden="1" customHeight="1" x14ac:dyDescent="0.2">
      <c r="A46" s="18" t="s">
        <v>63</v>
      </c>
      <c r="B46" s="30" t="s">
        <v>64</v>
      </c>
      <c r="C46" s="27"/>
      <c r="D46" s="27"/>
      <c r="E46" s="27"/>
    </row>
    <row r="47" spans="1:5" ht="13.5" customHeight="1" x14ac:dyDescent="0.2">
      <c r="A47" s="10" t="s">
        <v>65</v>
      </c>
      <c r="B47" s="31" t="s">
        <v>66</v>
      </c>
      <c r="C47" s="24">
        <f>C48+C49+C51+C52+C53+C50</f>
        <v>864621278.58000004</v>
      </c>
      <c r="D47" s="24">
        <f>E47-C47</f>
        <v>26811900.589999914</v>
      </c>
      <c r="E47" s="24">
        <f>E48+E49+E51+E52+E53+E50</f>
        <v>891433179.16999996</v>
      </c>
    </row>
    <row r="48" spans="1:5" ht="13.5" customHeight="1" x14ac:dyDescent="0.2">
      <c r="A48" s="18" t="s">
        <v>67</v>
      </c>
      <c r="B48" s="30" t="s">
        <v>68</v>
      </c>
      <c r="C48" s="25">
        <v>151827033.47</v>
      </c>
      <c r="D48" s="25">
        <f t="shared" ref="D48:D53" si="4">E48-C48</f>
        <v>8928556.8900000155</v>
      </c>
      <c r="E48" s="25">
        <v>160755590.36000001</v>
      </c>
    </row>
    <row r="49" spans="1:5" ht="13.5" customHeight="1" x14ac:dyDescent="0.2">
      <c r="A49" s="18" t="s">
        <v>69</v>
      </c>
      <c r="B49" s="30" t="s">
        <v>70</v>
      </c>
      <c r="C49" s="25">
        <v>654573841.78999996</v>
      </c>
      <c r="D49" s="25">
        <f t="shared" si="4"/>
        <v>16774123.49000001</v>
      </c>
      <c r="E49" s="25">
        <f>663347965.28-163265.31+8163265.31</f>
        <v>671347965.27999997</v>
      </c>
    </row>
    <row r="50" spans="1:5" ht="13.5" customHeight="1" x14ac:dyDescent="0.2">
      <c r="A50" s="18" t="s">
        <v>127</v>
      </c>
      <c r="B50" s="30" t="s">
        <v>126</v>
      </c>
      <c r="C50" s="25">
        <v>30364045.940000001</v>
      </c>
      <c r="D50" s="25">
        <f t="shared" si="4"/>
        <v>1756050.2099999972</v>
      </c>
      <c r="E50" s="25">
        <f>32540096.15-420000</f>
        <v>32120096.149999999</v>
      </c>
    </row>
    <row r="51" spans="1:5" ht="13.5" hidden="1" customHeight="1" x14ac:dyDescent="0.2">
      <c r="A51" s="18" t="s">
        <v>71</v>
      </c>
      <c r="B51" s="30" t="s">
        <v>72</v>
      </c>
      <c r="C51" s="25"/>
      <c r="D51" s="25">
        <f t="shared" si="4"/>
        <v>0</v>
      </c>
      <c r="E51" s="25"/>
    </row>
    <row r="52" spans="1:5" ht="13.5" customHeight="1" x14ac:dyDescent="0.2">
      <c r="A52" s="18" t="s">
        <v>137</v>
      </c>
      <c r="B52" s="30" t="s">
        <v>73</v>
      </c>
      <c r="C52" s="25">
        <v>1840050</v>
      </c>
      <c r="D52" s="25">
        <v>0</v>
      </c>
      <c r="E52" s="25">
        <v>1739600</v>
      </c>
    </row>
    <row r="53" spans="1:5" ht="13.5" customHeight="1" x14ac:dyDescent="0.2">
      <c r="A53" s="18" t="s">
        <v>74</v>
      </c>
      <c r="B53" s="30" t="s">
        <v>75</v>
      </c>
      <c r="C53" s="25">
        <v>26016307.379999999</v>
      </c>
      <c r="D53" s="25">
        <f t="shared" si="4"/>
        <v>-546380</v>
      </c>
      <c r="E53" s="25">
        <f>25397927.38+72000</f>
        <v>25469927.379999999</v>
      </c>
    </row>
    <row r="54" spans="1:5" ht="13.5" customHeight="1" x14ac:dyDescent="0.2">
      <c r="A54" s="10" t="s">
        <v>76</v>
      </c>
      <c r="B54" s="31" t="s">
        <v>77</v>
      </c>
      <c r="C54" s="24">
        <f>C55+C56</f>
        <v>59091290.5</v>
      </c>
      <c r="D54" s="24">
        <f>E54-C54</f>
        <v>4236320</v>
      </c>
      <c r="E54" s="24">
        <f>E55+E56</f>
        <v>63327610.5</v>
      </c>
    </row>
    <row r="55" spans="1:5" ht="13.5" customHeight="1" x14ac:dyDescent="0.2">
      <c r="A55" s="18" t="s">
        <v>78</v>
      </c>
      <c r="B55" s="30" t="s">
        <v>79</v>
      </c>
      <c r="C55" s="25">
        <f>55595477.29-2300000</f>
        <v>53295477.289999999</v>
      </c>
      <c r="D55" s="25">
        <f t="shared" ref="D55:D56" si="5">E55-C55</f>
        <v>4679663.6899999976</v>
      </c>
      <c r="E55" s="25">
        <v>57975140.979999997</v>
      </c>
    </row>
    <row r="56" spans="1:5" ht="13.5" customHeight="1" x14ac:dyDescent="0.2">
      <c r="A56" s="18" t="s">
        <v>80</v>
      </c>
      <c r="B56" s="30" t="s">
        <v>81</v>
      </c>
      <c r="C56" s="25">
        <v>5795813.21</v>
      </c>
      <c r="D56" s="25">
        <f t="shared" si="5"/>
        <v>-443343.69000000041</v>
      </c>
      <c r="E56" s="25">
        <f>5292469.52+60000</f>
        <v>5352469.5199999996</v>
      </c>
    </row>
    <row r="57" spans="1:5" ht="13.5" customHeight="1" x14ac:dyDescent="0.2">
      <c r="A57" s="10" t="s">
        <v>82</v>
      </c>
      <c r="B57" s="31" t="s">
        <v>83</v>
      </c>
      <c r="C57" s="24">
        <f>C58+C59+C60+C61+C62</f>
        <v>8301269.3200000003</v>
      </c>
      <c r="D57" s="24">
        <f>E57-C57</f>
        <v>-198380.81000000052</v>
      </c>
      <c r="E57" s="24">
        <f>E58+E59+E60+E61+E62</f>
        <v>8102888.5099999998</v>
      </c>
    </row>
    <row r="58" spans="1:5" ht="13.5" customHeight="1" x14ac:dyDescent="0.2">
      <c r="A58" s="18" t="s">
        <v>129</v>
      </c>
      <c r="B58" s="30" t="s">
        <v>84</v>
      </c>
      <c r="C58" s="25">
        <v>1159396</v>
      </c>
      <c r="D58" s="25">
        <f t="shared" ref="D58:D61" si="6">E58-C58</f>
        <v>-221391</v>
      </c>
      <c r="E58" s="25">
        <v>938005</v>
      </c>
    </row>
    <row r="59" spans="1:5" ht="13.5" hidden="1" customHeight="1" x14ac:dyDescent="0.2">
      <c r="A59" s="18" t="s">
        <v>85</v>
      </c>
      <c r="B59" s="30" t="s">
        <v>86</v>
      </c>
      <c r="C59" s="25"/>
      <c r="D59" s="25">
        <f t="shared" si="6"/>
        <v>0</v>
      </c>
      <c r="E59" s="25">
        <f>44470-44470</f>
        <v>0</v>
      </c>
    </row>
    <row r="60" spans="1:5" ht="13.5" customHeight="1" x14ac:dyDescent="0.2">
      <c r="A60" s="18" t="s">
        <v>87</v>
      </c>
      <c r="B60" s="30" t="s">
        <v>88</v>
      </c>
      <c r="C60" s="25">
        <v>3526373.32</v>
      </c>
      <c r="D60" s="25">
        <f t="shared" si="6"/>
        <v>23010.189999999944</v>
      </c>
      <c r="E60" s="25">
        <v>3549383.51</v>
      </c>
    </row>
    <row r="61" spans="1:5" ht="13.5" customHeight="1" x14ac:dyDescent="0.2">
      <c r="A61" s="18" t="s">
        <v>89</v>
      </c>
      <c r="B61" s="30" t="s">
        <v>90</v>
      </c>
      <c r="C61" s="25">
        <v>3615500</v>
      </c>
      <c r="D61" s="25">
        <f t="shared" si="6"/>
        <v>0</v>
      </c>
      <c r="E61" s="25">
        <v>3615500</v>
      </c>
    </row>
    <row r="62" spans="1:5" ht="13.5" hidden="1" customHeight="1" x14ac:dyDescent="0.2">
      <c r="A62" s="18" t="s">
        <v>91</v>
      </c>
      <c r="B62" s="30" t="s">
        <v>92</v>
      </c>
      <c r="C62" s="27"/>
      <c r="D62" s="26"/>
      <c r="E62" s="27"/>
    </row>
    <row r="63" spans="1:5" ht="13.5" customHeight="1" x14ac:dyDescent="0.2">
      <c r="A63" s="10" t="s">
        <v>93</v>
      </c>
      <c r="B63" s="31" t="s">
        <v>94</v>
      </c>
      <c r="C63" s="24">
        <f>C65</f>
        <v>1700000</v>
      </c>
      <c r="D63" s="24">
        <f>E63-C63</f>
        <v>-77289.979999999981</v>
      </c>
      <c r="E63" s="24">
        <f>E65</f>
        <v>1622710.02</v>
      </c>
    </row>
    <row r="64" spans="1:5" ht="13.5" hidden="1" customHeight="1" x14ac:dyDescent="0.2">
      <c r="A64" s="18" t="s">
        <v>95</v>
      </c>
      <c r="B64" s="30" t="s">
        <v>96</v>
      </c>
      <c r="C64" s="27"/>
      <c r="D64" s="27"/>
      <c r="E64" s="27"/>
    </row>
    <row r="65" spans="1:5" ht="13.5" customHeight="1" x14ac:dyDescent="0.2">
      <c r="A65" s="18" t="s">
        <v>97</v>
      </c>
      <c r="B65" s="30" t="s">
        <v>98</v>
      </c>
      <c r="C65" s="25">
        <v>1700000</v>
      </c>
      <c r="D65" s="25">
        <f t="shared" ref="D65:D66" si="7">E65-C65</f>
        <v>-77289.979999999981</v>
      </c>
      <c r="E65" s="25">
        <f>1604654+44470-26413.98</f>
        <v>1622710.02</v>
      </c>
    </row>
    <row r="66" spans="1:5" ht="13.5" hidden="1" customHeight="1" x14ac:dyDescent="0.2">
      <c r="A66" s="18" t="s">
        <v>99</v>
      </c>
      <c r="B66" s="30" t="s">
        <v>100</v>
      </c>
      <c r="C66" s="25">
        <v>0</v>
      </c>
      <c r="D66" s="25">
        <f t="shared" si="7"/>
        <v>0</v>
      </c>
      <c r="E66" s="25">
        <v>0</v>
      </c>
    </row>
    <row r="67" spans="1:5" ht="13.5" hidden="1" customHeight="1" x14ac:dyDescent="0.2">
      <c r="A67" s="18" t="s">
        <v>101</v>
      </c>
      <c r="B67" s="30" t="s">
        <v>102</v>
      </c>
      <c r="C67" s="27"/>
      <c r="D67" s="26"/>
      <c r="E67" s="27"/>
    </row>
    <row r="68" spans="1:5" ht="13.5" customHeight="1" x14ac:dyDescent="0.2">
      <c r="A68" s="10" t="s">
        <v>103</v>
      </c>
      <c r="B68" s="31" t="s">
        <v>104</v>
      </c>
      <c r="C68" s="24">
        <f>C69+C70</f>
        <v>2300000</v>
      </c>
      <c r="D68" s="24">
        <f>E68-C68</f>
        <v>0</v>
      </c>
      <c r="E68" s="24">
        <f>E69+E70</f>
        <v>2300000</v>
      </c>
    </row>
    <row r="69" spans="1:5" ht="13.5" customHeight="1" x14ac:dyDescent="0.2">
      <c r="A69" s="18" t="s">
        <v>105</v>
      </c>
      <c r="B69" s="30" t="s">
        <v>106</v>
      </c>
      <c r="C69" s="25">
        <v>250000</v>
      </c>
      <c r="D69" s="25">
        <f t="shared" ref="D69:D72" si="8">E69-C69</f>
        <v>0</v>
      </c>
      <c r="E69" s="25">
        <v>250000</v>
      </c>
    </row>
    <row r="70" spans="1:5" ht="13.5" customHeight="1" x14ac:dyDescent="0.2">
      <c r="A70" s="18" t="s">
        <v>107</v>
      </c>
      <c r="B70" s="30" t="s">
        <v>108</v>
      </c>
      <c r="C70" s="25">
        <v>2050000</v>
      </c>
      <c r="D70" s="25">
        <f t="shared" si="8"/>
        <v>0</v>
      </c>
      <c r="E70" s="25">
        <v>2050000</v>
      </c>
    </row>
    <row r="71" spans="1:5" ht="26.25" customHeight="1" x14ac:dyDescent="0.2">
      <c r="A71" s="10" t="s">
        <v>109</v>
      </c>
      <c r="B71" s="31" t="s">
        <v>110</v>
      </c>
      <c r="C71" s="24">
        <f>C72</f>
        <v>3034</v>
      </c>
      <c r="D71" s="24">
        <f t="shared" si="8"/>
        <v>2000</v>
      </c>
      <c r="E71" s="24">
        <f>E72</f>
        <v>5034</v>
      </c>
    </row>
    <row r="72" spans="1:5" ht="26.25" customHeight="1" x14ac:dyDescent="0.2">
      <c r="A72" s="18" t="s">
        <v>111</v>
      </c>
      <c r="B72" s="30" t="s">
        <v>112</v>
      </c>
      <c r="C72" s="25">
        <v>3034</v>
      </c>
      <c r="D72" s="25">
        <f t="shared" si="8"/>
        <v>2000</v>
      </c>
      <c r="E72" s="25">
        <v>5034</v>
      </c>
    </row>
    <row r="73" spans="1:5" ht="31.5" customHeight="1" x14ac:dyDescent="0.2">
      <c r="A73" s="10" t="s">
        <v>130</v>
      </c>
      <c r="B73" s="31" t="s">
        <v>113</v>
      </c>
      <c r="C73" s="24">
        <f>C74+C75+C76</f>
        <v>45933748.049999997</v>
      </c>
      <c r="D73" s="24">
        <f>E73-C73</f>
        <v>6874802.6899999976</v>
      </c>
      <c r="E73" s="24">
        <f>E74+E75+E76</f>
        <v>52808550.739999995</v>
      </c>
    </row>
    <row r="74" spans="1:5" ht="34.5" customHeight="1" x14ac:dyDescent="0.2">
      <c r="A74" s="18" t="s">
        <v>114</v>
      </c>
      <c r="B74" s="30" t="s">
        <v>115</v>
      </c>
      <c r="C74" s="25">
        <v>26690400</v>
      </c>
      <c r="D74" s="25">
        <f t="shared" ref="D74:D77" si="9">E74-C74</f>
        <v>0</v>
      </c>
      <c r="E74" s="25">
        <v>26690400</v>
      </c>
    </row>
    <row r="75" spans="1:5" ht="19.5" hidden="1" customHeight="1" x14ac:dyDescent="0.2">
      <c r="A75" s="18" t="s">
        <v>116</v>
      </c>
      <c r="B75" s="30" t="s">
        <v>117</v>
      </c>
      <c r="C75" s="25">
        <v>0</v>
      </c>
      <c r="D75" s="25">
        <f t="shared" si="9"/>
        <v>0</v>
      </c>
      <c r="E75" s="25">
        <v>0</v>
      </c>
    </row>
    <row r="76" spans="1:5" ht="13.5" customHeight="1" x14ac:dyDescent="0.2">
      <c r="A76" s="18" t="s">
        <v>118</v>
      </c>
      <c r="B76" s="30" t="s">
        <v>119</v>
      </c>
      <c r="C76" s="25">
        <f>19192719.31+50000-271.26+900</f>
        <v>19243348.049999997</v>
      </c>
      <c r="D76" s="25">
        <f t="shared" si="9"/>
        <v>6874802.6900000013</v>
      </c>
      <c r="E76" s="25">
        <v>26118150.739999998</v>
      </c>
    </row>
    <row r="77" spans="1:5" ht="14.25" hidden="1" customHeight="1" x14ac:dyDescent="0.2">
      <c r="A77" s="18" t="s">
        <v>128</v>
      </c>
      <c r="B77" s="19" t="s">
        <v>121</v>
      </c>
      <c r="C77" s="25">
        <v>0</v>
      </c>
      <c r="D77" s="25">
        <f t="shared" si="9"/>
        <v>0</v>
      </c>
      <c r="E77" s="25">
        <v>0</v>
      </c>
    </row>
    <row r="78" spans="1:5" ht="13.5" customHeight="1" x14ac:dyDescent="0.2">
      <c r="A78" s="13" t="s">
        <v>120</v>
      </c>
      <c r="B78" s="14"/>
      <c r="C78" s="24">
        <f>C14+C23+C26+C32+C40+C45+C47+C54+C57+C63+C68+C71+C73+C77</f>
        <v>1109943429</v>
      </c>
      <c r="D78" s="24">
        <f t="shared" ref="D78" si="10">D14+D23+D26+D32+D40+D45+D47+D54+D57+D63+D68+D71+D73+D77</f>
        <v>47026180.469999917</v>
      </c>
      <c r="E78" s="24">
        <f>E14+E23+E26+E32+E40+E45+E47+E54+E57+E63+E68+E71+E73+E77</f>
        <v>1156969609.4699998</v>
      </c>
    </row>
    <row r="79" spans="1:5" ht="13.5" customHeight="1" x14ac:dyDescent="0.2">
      <c r="A79" s="6"/>
      <c r="B79" s="4"/>
      <c r="C79" s="4"/>
      <c r="D79" s="4"/>
      <c r="E79" s="4"/>
    </row>
    <row r="80" spans="1:5" ht="13.5" hidden="1" customHeight="1" x14ac:dyDescent="0.2">
      <c r="A80" s="6"/>
      <c r="B80" s="4"/>
      <c r="C80" s="7">
        <v>1109943429</v>
      </c>
      <c r="D80" s="7">
        <f>E80-C80</f>
        <v>-1109943429</v>
      </c>
      <c r="E80" s="7"/>
    </row>
    <row r="81" spans="1:5" ht="13.5" hidden="1" customHeight="1" x14ac:dyDescent="0.2">
      <c r="A81" s="6"/>
      <c r="B81" s="7"/>
      <c r="C81" s="7"/>
      <c r="D81" s="7"/>
      <c r="E81" s="7"/>
    </row>
    <row r="82" spans="1:5" ht="13.5" hidden="1" customHeight="1" x14ac:dyDescent="0.2">
      <c r="A82" s="6"/>
      <c r="B82" s="7"/>
      <c r="C82" s="7">
        <f>C80-C78</f>
        <v>0</v>
      </c>
      <c r="D82" s="7">
        <f>E82-C82</f>
        <v>-1156969609.4699998</v>
      </c>
      <c r="E82" s="7">
        <f>E80-E78</f>
        <v>-1156969609.4699998</v>
      </c>
    </row>
    <row r="83" spans="1:5" ht="13.5" hidden="1" customHeight="1" x14ac:dyDescent="0.2">
      <c r="A83" s="6"/>
      <c r="B83" s="7"/>
      <c r="C83" s="7"/>
      <c r="D83" s="7"/>
      <c r="E83" s="7"/>
    </row>
    <row r="84" spans="1:5" ht="13.5" customHeight="1" x14ac:dyDescent="0.2">
      <c r="A84" s="6"/>
      <c r="B84" s="7"/>
      <c r="C84" s="7"/>
      <c r="D84" s="7"/>
      <c r="E84" s="7"/>
    </row>
    <row r="85" spans="1:5" ht="13.5" customHeight="1" x14ac:dyDescent="0.2">
      <c r="A85" s="6"/>
      <c r="B85" s="4"/>
      <c r="C85" s="4"/>
      <c r="D85" s="4"/>
      <c r="E85" s="4"/>
    </row>
    <row r="86" spans="1:5" ht="13.5" customHeight="1" x14ac:dyDescent="0.2">
      <c r="A86" s="6"/>
      <c r="B86" s="4"/>
      <c r="C86" s="4"/>
      <c r="D86" s="4"/>
      <c r="E86" s="4"/>
    </row>
    <row r="87" spans="1:5" ht="13.5" customHeight="1" x14ac:dyDescent="0.2">
      <c r="A87" s="6"/>
      <c r="B87" s="4"/>
      <c r="C87" s="4"/>
      <c r="D87" s="4"/>
      <c r="E87" s="4"/>
    </row>
    <row r="88" spans="1:5" ht="13.5" customHeight="1" x14ac:dyDescent="0.2">
      <c r="A88" s="6"/>
      <c r="B88" s="4"/>
      <c r="C88" s="4"/>
      <c r="D88" s="4"/>
      <c r="E88" s="4"/>
    </row>
    <row r="89" spans="1:5" ht="13.5" customHeight="1" x14ac:dyDescent="0.2">
      <c r="A89" s="6"/>
      <c r="B89" s="4"/>
      <c r="C89" s="4"/>
      <c r="D89" s="4"/>
      <c r="E89" s="4"/>
    </row>
    <row r="90" spans="1:5" ht="13.5" customHeight="1" x14ac:dyDescent="0.2">
      <c r="A90" s="6"/>
      <c r="B90" s="4"/>
      <c r="C90" s="4"/>
      <c r="D90" s="4"/>
      <c r="E90" s="4"/>
    </row>
    <row r="91" spans="1:5" ht="13.5" customHeight="1" x14ac:dyDescent="0.2">
      <c r="A91" s="6"/>
      <c r="B91" s="4"/>
      <c r="C91" s="4"/>
      <c r="D91" s="4"/>
      <c r="E91" s="4"/>
    </row>
    <row r="92" spans="1:5" ht="13.5" customHeight="1" x14ac:dyDescent="0.2">
      <c r="A92" s="6"/>
      <c r="B92" s="4"/>
      <c r="C92" s="4"/>
      <c r="D92" s="4"/>
      <c r="E92" s="4"/>
    </row>
    <row r="93" spans="1:5" ht="13.5" customHeight="1" x14ac:dyDescent="0.2">
      <c r="A93" s="6"/>
      <c r="B93" s="4"/>
      <c r="C93" s="4"/>
      <c r="D93" s="4"/>
      <c r="E93" s="4"/>
    </row>
    <row r="94" spans="1:5" ht="13.5" customHeight="1" x14ac:dyDescent="0.2">
      <c r="A94" s="6"/>
      <c r="B94" s="4"/>
      <c r="C94" s="4"/>
      <c r="D94" s="4"/>
      <c r="E94" s="4"/>
    </row>
    <row r="95" spans="1:5" ht="13.5" customHeight="1" x14ac:dyDescent="0.2">
      <c r="A95" s="6"/>
      <c r="B95" s="4"/>
      <c r="C95" s="4"/>
      <c r="D95" s="4"/>
      <c r="E95" s="4"/>
    </row>
    <row r="96" spans="1:5" ht="13.5" customHeight="1" x14ac:dyDescent="0.2">
      <c r="A96" s="6"/>
      <c r="B96" s="4"/>
      <c r="C96" s="4"/>
      <c r="D96" s="4"/>
      <c r="E96" s="4"/>
    </row>
    <row r="97" spans="1:5" ht="13.5" customHeight="1" x14ac:dyDescent="0.2">
      <c r="A97" s="6"/>
      <c r="B97" s="4"/>
      <c r="C97" s="4"/>
      <c r="D97" s="4"/>
      <c r="E97" s="4"/>
    </row>
    <row r="98" spans="1:5" ht="13.5" customHeight="1" x14ac:dyDescent="0.2">
      <c r="A98" s="6"/>
      <c r="B98" s="4"/>
      <c r="C98" s="4"/>
      <c r="D98" s="4"/>
      <c r="E98" s="4"/>
    </row>
    <row r="99" spans="1:5" ht="13.5" customHeight="1" x14ac:dyDescent="0.2">
      <c r="A99" s="6"/>
      <c r="B99" s="4"/>
      <c r="C99" s="4"/>
      <c r="D99" s="4"/>
      <c r="E99" s="4"/>
    </row>
    <row r="100" spans="1:5" ht="13.5" customHeight="1" x14ac:dyDescent="0.2">
      <c r="A100" s="6"/>
      <c r="B100" s="4"/>
      <c r="C100" s="4"/>
      <c r="D100" s="4"/>
      <c r="E100" s="4"/>
    </row>
    <row r="101" spans="1:5" ht="13.5" customHeight="1" x14ac:dyDescent="0.2">
      <c r="A101" s="6"/>
      <c r="B101" s="4"/>
      <c r="C101" s="4"/>
      <c r="D101" s="4"/>
      <c r="E101" s="4"/>
    </row>
    <row r="102" spans="1:5" ht="13.5" customHeight="1" x14ac:dyDescent="0.2">
      <c r="A102" s="6"/>
      <c r="B102" s="4"/>
      <c r="C102" s="4"/>
      <c r="D102" s="4"/>
      <c r="E102" s="4"/>
    </row>
    <row r="103" spans="1:5" ht="13.5" customHeight="1" x14ac:dyDescent="0.2">
      <c r="A103" s="6"/>
      <c r="B103" s="4"/>
      <c r="C103" s="4"/>
      <c r="D103" s="4"/>
      <c r="E103" s="4"/>
    </row>
    <row r="104" spans="1:5" ht="13.5" customHeight="1" x14ac:dyDescent="0.2">
      <c r="A104" s="6"/>
      <c r="B104" s="4"/>
      <c r="C104" s="4"/>
      <c r="D104" s="4"/>
      <c r="E104" s="4"/>
    </row>
    <row r="105" spans="1:5" ht="13.5" customHeight="1" x14ac:dyDescent="0.2">
      <c r="A105" s="6"/>
      <c r="B105" s="4"/>
      <c r="C105" s="4"/>
      <c r="D105" s="4"/>
      <c r="E105" s="4"/>
    </row>
    <row r="106" spans="1:5" ht="13.5" customHeight="1" x14ac:dyDescent="0.2">
      <c r="A106" s="6"/>
      <c r="B106" s="4"/>
      <c r="C106" s="4"/>
      <c r="D106" s="4"/>
      <c r="E106" s="4"/>
    </row>
    <row r="107" spans="1:5" ht="13.5" customHeight="1" x14ac:dyDescent="0.2">
      <c r="A107" s="6"/>
      <c r="B107" s="4"/>
      <c r="C107" s="4"/>
      <c r="D107" s="4"/>
      <c r="E107" s="4"/>
    </row>
    <row r="108" spans="1:5" ht="13.5" customHeight="1" x14ac:dyDescent="0.2">
      <c r="A108" s="6"/>
      <c r="B108" s="4"/>
      <c r="C108" s="4"/>
      <c r="D108" s="4"/>
      <c r="E108" s="4"/>
    </row>
  </sheetData>
  <mergeCells count="10">
    <mergeCell ref="A10:E10"/>
    <mergeCell ref="A11:E11"/>
    <mergeCell ref="B1:E1"/>
    <mergeCell ref="B3:E3"/>
    <mergeCell ref="A9:E9"/>
    <mergeCell ref="A6:E6"/>
    <mergeCell ref="A7:E7"/>
    <mergeCell ref="A8:E8"/>
    <mergeCell ref="A4:E4"/>
    <mergeCell ref="A2:E2"/>
  </mergeCells>
  <pageMargins left="0.70866141732283472" right="0.51181102362204722" top="0" bottom="0" header="0.31496062992125984" footer="0.31496062992125984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6"/>
  <sheetViews>
    <sheetView view="pageBreakPreview" zoomScaleSheetLayoutView="100" workbookViewId="0">
      <selection activeCell="B2" sqref="B2:H2"/>
    </sheetView>
  </sheetViews>
  <sheetFormatPr defaultColWidth="9.140625" defaultRowHeight="24.75" customHeight="1" x14ac:dyDescent="0.2"/>
  <cols>
    <col min="1" max="1" width="40.5703125" style="1" customWidth="1"/>
    <col min="2" max="2" width="8.7109375" style="2" customWidth="1"/>
    <col min="3" max="3" width="15" style="2" hidden="1" customWidth="1"/>
    <col min="4" max="4" width="14.85546875" style="2" customWidth="1"/>
    <col min="5" max="5" width="14.28515625" style="2" customWidth="1"/>
    <col min="6" max="6" width="13.28515625" style="2" hidden="1" customWidth="1"/>
    <col min="7" max="7" width="13" style="5" customWidth="1"/>
    <col min="8" max="8" width="13.28515625" style="6" customWidth="1"/>
    <col min="9" max="9" width="12.140625" style="6" customWidth="1"/>
    <col min="10" max="16384" width="9.140625" style="6"/>
  </cols>
  <sheetData>
    <row r="1" spans="1:9" ht="15" customHeight="1" x14ac:dyDescent="0.25">
      <c r="B1" s="34" t="s">
        <v>154</v>
      </c>
      <c r="C1" s="34"/>
      <c r="D1" s="34"/>
      <c r="E1" s="34"/>
      <c r="F1" s="34"/>
      <c r="G1" s="34"/>
      <c r="H1" s="34"/>
    </row>
    <row r="2" spans="1:9" ht="15" customHeight="1" x14ac:dyDescent="0.25">
      <c r="B2" s="34" t="s">
        <v>138</v>
      </c>
      <c r="C2" s="34"/>
      <c r="D2" s="34"/>
      <c r="E2" s="34"/>
      <c r="F2" s="34"/>
      <c r="G2" s="34"/>
      <c r="H2" s="34"/>
    </row>
    <row r="3" spans="1:9" ht="15" customHeight="1" x14ac:dyDescent="0.25">
      <c r="B3" s="34" t="s">
        <v>123</v>
      </c>
      <c r="C3" s="34"/>
      <c r="D3" s="34"/>
      <c r="E3" s="34"/>
      <c r="F3" s="34"/>
      <c r="G3" s="34"/>
      <c r="H3" s="34"/>
    </row>
    <row r="4" spans="1:9" ht="15" customHeight="1" x14ac:dyDescent="0.25">
      <c r="B4" s="34" t="s">
        <v>141</v>
      </c>
      <c r="C4" s="34"/>
      <c r="D4" s="34"/>
      <c r="E4" s="34"/>
      <c r="F4" s="34"/>
      <c r="G4" s="34"/>
      <c r="H4" s="34"/>
    </row>
    <row r="5" spans="1:9" ht="15" customHeight="1" x14ac:dyDescent="0.25">
      <c r="B5" s="21"/>
      <c r="C5" s="21"/>
      <c r="D5" s="34" t="s">
        <v>142</v>
      </c>
      <c r="E5" s="34"/>
      <c r="F5" s="34"/>
      <c r="G5" s="34"/>
      <c r="H5" s="34"/>
    </row>
    <row r="6" spans="1:9" ht="15" customHeight="1" x14ac:dyDescent="0.25">
      <c r="A6" s="34" t="s">
        <v>132</v>
      </c>
      <c r="B6" s="34"/>
      <c r="C6" s="34"/>
      <c r="D6" s="34"/>
      <c r="E6" s="34"/>
      <c r="F6" s="34"/>
      <c r="G6" s="34"/>
      <c r="H6" s="34"/>
    </row>
    <row r="7" spans="1:9" ht="15" customHeight="1" x14ac:dyDescent="0.25">
      <c r="A7" s="34" t="s">
        <v>133</v>
      </c>
      <c r="B7" s="34"/>
      <c r="C7" s="34"/>
      <c r="D7" s="34"/>
      <c r="E7" s="34"/>
      <c r="F7" s="34"/>
      <c r="G7" s="34"/>
      <c r="H7" s="34"/>
    </row>
    <row r="8" spans="1:9" ht="15" customHeight="1" x14ac:dyDescent="0.25">
      <c r="A8" s="34" t="s">
        <v>143</v>
      </c>
      <c r="B8" s="34"/>
      <c r="C8" s="34"/>
      <c r="D8" s="34"/>
      <c r="E8" s="34"/>
      <c r="F8" s="34"/>
      <c r="G8" s="34"/>
      <c r="H8" s="34"/>
    </row>
    <row r="9" spans="1:9" ht="15" customHeight="1" x14ac:dyDescent="0.25">
      <c r="A9" s="35" t="s">
        <v>144</v>
      </c>
      <c r="B9" s="34"/>
      <c r="C9" s="34"/>
      <c r="D9" s="34"/>
      <c r="E9" s="34"/>
      <c r="F9" s="34"/>
      <c r="G9" s="34"/>
      <c r="H9" s="34"/>
    </row>
    <row r="10" spans="1:9" ht="48.75" customHeight="1" x14ac:dyDescent="0.2">
      <c r="A10" s="32" t="s">
        <v>151</v>
      </c>
      <c r="B10" s="32"/>
      <c r="C10" s="32"/>
      <c r="D10" s="32"/>
      <c r="E10" s="32"/>
      <c r="F10" s="32"/>
      <c r="G10" s="32"/>
      <c r="H10" s="32"/>
      <c r="I10" s="8"/>
    </row>
    <row r="11" spans="1:9" ht="15" customHeight="1" x14ac:dyDescent="0.2">
      <c r="A11" s="33" t="s">
        <v>122</v>
      </c>
      <c r="B11" s="33"/>
      <c r="C11" s="33"/>
      <c r="D11" s="33"/>
      <c r="E11" s="33"/>
      <c r="F11" s="33"/>
      <c r="G11" s="33"/>
      <c r="H11" s="33"/>
      <c r="I11" s="8"/>
    </row>
    <row r="12" spans="1:9" s="9" customFormat="1" ht="41.25" customHeight="1" x14ac:dyDescent="0.25">
      <c r="A12" s="3" t="s">
        <v>0</v>
      </c>
      <c r="B12" s="3" t="s">
        <v>1</v>
      </c>
      <c r="C12" s="3" t="s">
        <v>139</v>
      </c>
      <c r="D12" s="3" t="s">
        <v>2</v>
      </c>
      <c r="E12" s="3" t="s">
        <v>140</v>
      </c>
      <c r="F12" s="3" t="s">
        <v>145</v>
      </c>
      <c r="G12" s="3" t="s">
        <v>2</v>
      </c>
      <c r="H12" s="3" t="s">
        <v>146</v>
      </c>
    </row>
    <row r="13" spans="1:9" s="9" customFormat="1" ht="24.75" customHeight="1" x14ac:dyDescent="0.25">
      <c r="A13" s="3">
        <v>1</v>
      </c>
      <c r="B13" s="3">
        <v>2</v>
      </c>
      <c r="C13" s="3"/>
      <c r="D13" s="3">
        <v>3</v>
      </c>
      <c r="E13" s="3">
        <v>4</v>
      </c>
      <c r="F13" s="3"/>
      <c r="G13" s="3">
        <v>5</v>
      </c>
      <c r="H13" s="3">
        <v>6</v>
      </c>
    </row>
    <row r="14" spans="1:9" ht="24.75" customHeight="1" x14ac:dyDescent="0.2">
      <c r="A14" s="10" t="s">
        <v>3</v>
      </c>
      <c r="B14" s="16" t="s">
        <v>4</v>
      </c>
      <c r="C14" s="17">
        <f>C15+C16+C17+C19+C20+C21+C22+C18</f>
        <v>53020041</v>
      </c>
      <c r="D14" s="17">
        <f>E14-C14</f>
        <v>0</v>
      </c>
      <c r="E14" s="17">
        <f>E15+E16+E17+E19+E20+E21+E22+E18</f>
        <v>53020041</v>
      </c>
      <c r="F14" s="17">
        <f>F15+F16+F17+F19+F20+F21+F22+F18</f>
        <v>52836268.25</v>
      </c>
      <c r="G14" s="17">
        <f>H14-F14</f>
        <v>0</v>
      </c>
      <c r="H14" s="17">
        <f>H15+H16+H17+H19+H20+H21+H22+H18</f>
        <v>52836268.25</v>
      </c>
    </row>
    <row r="15" spans="1:9" ht="33.75" customHeight="1" x14ac:dyDescent="0.2">
      <c r="A15" s="18" t="s">
        <v>5</v>
      </c>
      <c r="B15" s="19" t="s">
        <v>6</v>
      </c>
      <c r="C15" s="20">
        <v>1424830</v>
      </c>
      <c r="D15" s="20">
        <f t="shared" ref="D15:D22" si="0">E15-C15</f>
        <v>0</v>
      </c>
      <c r="E15" s="20">
        <v>1424830</v>
      </c>
      <c r="F15" s="20">
        <v>1424830</v>
      </c>
      <c r="G15" s="20">
        <f>H15-F15</f>
        <v>0</v>
      </c>
      <c r="H15" s="20">
        <v>1424830</v>
      </c>
    </row>
    <row r="16" spans="1:9" ht="37.5" customHeight="1" x14ac:dyDescent="0.2">
      <c r="A16" s="18" t="s">
        <v>7</v>
      </c>
      <c r="B16" s="19" t="s">
        <v>8</v>
      </c>
      <c r="C16" s="20">
        <v>974740</v>
      </c>
      <c r="D16" s="20">
        <f t="shared" si="0"/>
        <v>0</v>
      </c>
      <c r="E16" s="20">
        <v>974740</v>
      </c>
      <c r="F16" s="20">
        <v>974740</v>
      </c>
      <c r="G16" s="20">
        <f t="shared" ref="G16:G78" si="1">H16-F16</f>
        <v>0</v>
      </c>
      <c r="H16" s="20">
        <v>974740</v>
      </c>
    </row>
    <row r="17" spans="1:8" ht="33" customHeight="1" x14ac:dyDescent="0.2">
      <c r="A17" s="18" t="s">
        <v>9</v>
      </c>
      <c r="B17" s="19" t="s">
        <v>10</v>
      </c>
      <c r="C17" s="20">
        <v>19446520</v>
      </c>
      <c r="D17" s="20">
        <f t="shared" si="0"/>
        <v>0</v>
      </c>
      <c r="E17" s="20">
        <v>19446520</v>
      </c>
      <c r="F17" s="20">
        <v>19345047.25</v>
      </c>
      <c r="G17" s="20">
        <f t="shared" si="1"/>
        <v>0</v>
      </c>
      <c r="H17" s="20">
        <v>19345047.25</v>
      </c>
    </row>
    <row r="18" spans="1:8" ht="20.25" customHeight="1" x14ac:dyDescent="0.2">
      <c r="A18" s="18" t="s">
        <v>125</v>
      </c>
      <c r="B18" s="19" t="s">
        <v>124</v>
      </c>
      <c r="C18" s="20">
        <v>86500</v>
      </c>
      <c r="D18" s="20">
        <f t="shared" si="0"/>
        <v>0</v>
      </c>
      <c r="E18" s="20">
        <v>86500</v>
      </c>
      <c r="F18" s="20">
        <v>4200</v>
      </c>
      <c r="G18" s="20">
        <f t="shared" si="1"/>
        <v>0</v>
      </c>
      <c r="H18" s="20">
        <v>4200</v>
      </c>
    </row>
    <row r="19" spans="1:8" ht="35.25" customHeight="1" x14ac:dyDescent="0.2">
      <c r="A19" s="18" t="s">
        <v>11</v>
      </c>
      <c r="B19" s="19" t="s">
        <v>12</v>
      </c>
      <c r="C19" s="20">
        <v>8339770</v>
      </c>
      <c r="D19" s="20">
        <f t="shared" si="0"/>
        <v>0</v>
      </c>
      <c r="E19" s="20">
        <v>8339770</v>
      </c>
      <c r="F19" s="20">
        <v>8339770</v>
      </c>
      <c r="G19" s="20">
        <f t="shared" si="1"/>
        <v>0</v>
      </c>
      <c r="H19" s="20">
        <v>8339770</v>
      </c>
    </row>
    <row r="20" spans="1:8" ht="24.75" hidden="1" customHeight="1" x14ac:dyDescent="0.2">
      <c r="A20" s="18" t="s">
        <v>13</v>
      </c>
      <c r="B20" s="19" t="s">
        <v>14</v>
      </c>
      <c r="C20" s="20"/>
      <c r="D20" s="20">
        <f t="shared" si="0"/>
        <v>0</v>
      </c>
      <c r="E20" s="20"/>
      <c r="F20" s="20"/>
      <c r="G20" s="20">
        <f t="shared" si="1"/>
        <v>0</v>
      </c>
      <c r="H20" s="20"/>
    </row>
    <row r="21" spans="1:8" ht="21.75" customHeight="1" x14ac:dyDescent="0.2">
      <c r="A21" s="18" t="s">
        <v>15</v>
      </c>
      <c r="B21" s="19" t="s">
        <v>16</v>
      </c>
      <c r="C21" s="20">
        <v>1000000</v>
      </c>
      <c r="D21" s="20">
        <f t="shared" si="0"/>
        <v>0</v>
      </c>
      <c r="E21" s="20">
        <v>1000000</v>
      </c>
      <c r="F21" s="20">
        <v>1000000</v>
      </c>
      <c r="G21" s="20">
        <f t="shared" si="1"/>
        <v>0</v>
      </c>
      <c r="H21" s="20">
        <v>1000000</v>
      </c>
    </row>
    <row r="22" spans="1:8" ht="24.75" customHeight="1" x14ac:dyDescent="0.2">
      <c r="A22" s="18" t="s">
        <v>17</v>
      </c>
      <c r="B22" s="19" t="s">
        <v>18</v>
      </c>
      <c r="C22" s="20">
        <v>21747681</v>
      </c>
      <c r="D22" s="20">
        <f t="shared" si="0"/>
        <v>0</v>
      </c>
      <c r="E22" s="20">
        <v>21747681</v>
      </c>
      <c r="F22" s="20">
        <v>21747681</v>
      </c>
      <c r="G22" s="20">
        <f t="shared" si="1"/>
        <v>0</v>
      </c>
      <c r="H22" s="20">
        <v>21747681</v>
      </c>
    </row>
    <row r="23" spans="1:8" ht="24.75" hidden="1" customHeight="1" x14ac:dyDescent="0.2">
      <c r="A23" s="10" t="s">
        <v>19</v>
      </c>
      <c r="B23" s="16" t="s">
        <v>20</v>
      </c>
      <c r="C23" s="17">
        <f>C24+C25</f>
        <v>0</v>
      </c>
      <c r="D23" s="17">
        <f>E23-C23</f>
        <v>0</v>
      </c>
      <c r="E23" s="17">
        <f>E24+E25</f>
        <v>0</v>
      </c>
      <c r="F23" s="17">
        <f>F24+F25</f>
        <v>0</v>
      </c>
      <c r="G23" s="17">
        <f t="shared" si="1"/>
        <v>0</v>
      </c>
      <c r="H23" s="17">
        <f>H24+H25</f>
        <v>0</v>
      </c>
    </row>
    <row r="24" spans="1:8" ht="24.75" hidden="1" customHeight="1" x14ac:dyDescent="0.2">
      <c r="A24" s="18" t="s">
        <v>21</v>
      </c>
      <c r="B24" s="19" t="s">
        <v>22</v>
      </c>
      <c r="C24" s="20">
        <v>0</v>
      </c>
      <c r="D24" s="20">
        <f t="shared" ref="D24:D56" si="2">E24-C24</f>
        <v>0</v>
      </c>
      <c r="E24" s="20">
        <v>0</v>
      </c>
      <c r="F24" s="20">
        <v>0</v>
      </c>
      <c r="G24" s="20">
        <f t="shared" si="1"/>
        <v>0</v>
      </c>
      <c r="H24" s="20">
        <v>0</v>
      </c>
    </row>
    <row r="25" spans="1:8" ht="24.75" hidden="1" customHeight="1" x14ac:dyDescent="0.2">
      <c r="A25" s="18" t="s">
        <v>23</v>
      </c>
      <c r="B25" s="19" t="s">
        <v>24</v>
      </c>
      <c r="C25" s="12"/>
      <c r="D25" s="11">
        <f t="shared" si="2"/>
        <v>0</v>
      </c>
      <c r="E25" s="12"/>
      <c r="F25" s="12"/>
      <c r="G25" s="11">
        <f t="shared" si="1"/>
        <v>0</v>
      </c>
      <c r="H25" s="12"/>
    </row>
    <row r="26" spans="1:8" ht="24.75" customHeight="1" x14ac:dyDescent="0.2">
      <c r="A26" s="10" t="s">
        <v>25</v>
      </c>
      <c r="B26" s="16" t="s">
        <v>26</v>
      </c>
      <c r="C26" s="17">
        <f>C27+C28+C29+C30+C31</f>
        <v>3902700</v>
      </c>
      <c r="D26" s="17">
        <f>E26-C26</f>
        <v>0</v>
      </c>
      <c r="E26" s="17">
        <f>E27+E28+E29+E30+E31</f>
        <v>3902700</v>
      </c>
      <c r="F26" s="17">
        <f>F27+F28+F29+F30+F31</f>
        <v>3902700</v>
      </c>
      <c r="G26" s="17">
        <f t="shared" si="1"/>
        <v>0</v>
      </c>
      <c r="H26" s="17">
        <f>H27+H28+H29+H30+H31</f>
        <v>3902700</v>
      </c>
    </row>
    <row r="27" spans="1:8" ht="24.75" hidden="1" customHeight="1" x14ac:dyDescent="0.2">
      <c r="A27" s="18" t="s">
        <v>27</v>
      </c>
      <c r="B27" s="19" t="s">
        <v>28</v>
      </c>
      <c r="C27" s="12"/>
      <c r="D27" s="11">
        <f t="shared" si="2"/>
        <v>0</v>
      </c>
      <c r="E27" s="12"/>
      <c r="F27" s="12"/>
      <c r="G27" s="11">
        <f t="shared" si="1"/>
        <v>0</v>
      </c>
      <c r="H27" s="12"/>
    </row>
    <row r="28" spans="1:8" ht="24.75" hidden="1" customHeight="1" x14ac:dyDescent="0.2">
      <c r="A28" s="18" t="s">
        <v>29</v>
      </c>
      <c r="B28" s="19" t="s">
        <v>30</v>
      </c>
      <c r="C28" s="12"/>
      <c r="D28" s="11">
        <f t="shared" si="2"/>
        <v>0</v>
      </c>
      <c r="E28" s="12"/>
      <c r="F28" s="12"/>
      <c r="G28" s="11">
        <f t="shared" si="1"/>
        <v>0</v>
      </c>
      <c r="H28" s="12"/>
    </row>
    <row r="29" spans="1:8" ht="35.25" hidden="1" customHeight="1" x14ac:dyDescent="0.2">
      <c r="A29" s="18" t="s">
        <v>131</v>
      </c>
      <c r="B29" s="19" t="s">
        <v>31</v>
      </c>
      <c r="C29" s="20">
        <v>0</v>
      </c>
      <c r="D29" s="20">
        <f t="shared" si="2"/>
        <v>0</v>
      </c>
      <c r="E29" s="20">
        <v>0</v>
      </c>
      <c r="F29" s="20">
        <v>0</v>
      </c>
      <c r="G29" s="20">
        <f t="shared" si="1"/>
        <v>0</v>
      </c>
      <c r="H29" s="20">
        <v>0</v>
      </c>
    </row>
    <row r="30" spans="1:8" ht="32.25" customHeight="1" x14ac:dyDescent="0.2">
      <c r="A30" s="18" t="s">
        <v>149</v>
      </c>
      <c r="B30" s="19" t="s">
        <v>32</v>
      </c>
      <c r="C30" s="20">
        <v>3902700</v>
      </c>
      <c r="D30" s="20">
        <f t="shared" si="2"/>
        <v>0</v>
      </c>
      <c r="E30" s="20">
        <v>3902700</v>
      </c>
      <c r="F30" s="20">
        <v>3902700</v>
      </c>
      <c r="G30" s="20">
        <f t="shared" si="1"/>
        <v>0</v>
      </c>
      <c r="H30" s="20">
        <v>3902700</v>
      </c>
    </row>
    <row r="31" spans="1:8" ht="24.75" hidden="1" customHeight="1" x14ac:dyDescent="0.2">
      <c r="A31" s="18" t="s">
        <v>33</v>
      </c>
      <c r="B31" s="19" t="s">
        <v>34</v>
      </c>
      <c r="C31" s="20">
        <v>0</v>
      </c>
      <c r="D31" s="20">
        <f t="shared" si="2"/>
        <v>0</v>
      </c>
      <c r="E31" s="20">
        <v>0</v>
      </c>
      <c r="F31" s="20"/>
      <c r="G31" s="20">
        <f t="shared" si="1"/>
        <v>0</v>
      </c>
      <c r="H31" s="20"/>
    </row>
    <row r="32" spans="1:8" ht="21.75" customHeight="1" x14ac:dyDescent="0.2">
      <c r="A32" s="10" t="s">
        <v>35</v>
      </c>
      <c r="B32" s="16" t="s">
        <v>36</v>
      </c>
      <c r="C32" s="17">
        <f>C33+C34+C35+C36+C37+C38+C39</f>
        <v>15139760</v>
      </c>
      <c r="D32" s="17">
        <f>E32-C32</f>
        <v>0</v>
      </c>
      <c r="E32" s="17">
        <f>E33+E34+E35+E36+E37+E38+E39</f>
        <v>15139760</v>
      </c>
      <c r="F32" s="17">
        <f>F33+F34+F35+F36+F37+F38+F39</f>
        <v>16308930</v>
      </c>
      <c r="G32" s="17">
        <f t="shared" si="1"/>
        <v>0</v>
      </c>
      <c r="H32" s="17">
        <f>H33+H34+H35+H36+H37+H38+H39</f>
        <v>16308930</v>
      </c>
    </row>
    <row r="33" spans="1:8" ht="21" customHeight="1" x14ac:dyDescent="0.2">
      <c r="A33" s="18" t="s">
        <v>37</v>
      </c>
      <c r="B33" s="19" t="s">
        <v>38</v>
      </c>
      <c r="C33" s="20">
        <v>844700</v>
      </c>
      <c r="D33" s="20">
        <f t="shared" si="2"/>
        <v>0</v>
      </c>
      <c r="E33" s="20">
        <v>844700</v>
      </c>
      <c r="F33" s="20">
        <v>844700</v>
      </c>
      <c r="G33" s="20">
        <f t="shared" si="1"/>
        <v>0</v>
      </c>
      <c r="H33" s="20">
        <v>844700</v>
      </c>
    </row>
    <row r="34" spans="1:8" ht="24.75" hidden="1" customHeight="1" x14ac:dyDescent="0.2">
      <c r="A34" s="18" t="s">
        <v>39</v>
      </c>
      <c r="B34" s="19" t="s">
        <v>40</v>
      </c>
      <c r="C34" s="20">
        <v>0</v>
      </c>
      <c r="D34" s="20">
        <f t="shared" si="2"/>
        <v>0</v>
      </c>
      <c r="E34" s="20">
        <v>0</v>
      </c>
      <c r="F34" s="20">
        <v>0</v>
      </c>
      <c r="G34" s="20">
        <f t="shared" si="1"/>
        <v>0</v>
      </c>
      <c r="H34" s="20">
        <v>0</v>
      </c>
    </row>
    <row r="35" spans="1:8" ht="24.75" hidden="1" customHeight="1" x14ac:dyDescent="0.2">
      <c r="A35" s="18" t="s">
        <v>41</v>
      </c>
      <c r="B35" s="19" t="s">
        <v>42</v>
      </c>
      <c r="C35" s="20"/>
      <c r="D35" s="20">
        <f t="shared" si="2"/>
        <v>0</v>
      </c>
      <c r="E35" s="20"/>
      <c r="F35" s="20"/>
      <c r="G35" s="20">
        <f t="shared" si="1"/>
        <v>0</v>
      </c>
      <c r="H35" s="20"/>
    </row>
    <row r="36" spans="1:8" ht="24.75" hidden="1" customHeight="1" x14ac:dyDescent="0.2">
      <c r="A36" s="18" t="s">
        <v>43</v>
      </c>
      <c r="B36" s="19" t="s">
        <v>44</v>
      </c>
      <c r="C36" s="20">
        <v>0</v>
      </c>
      <c r="D36" s="20">
        <f t="shared" si="2"/>
        <v>0</v>
      </c>
      <c r="E36" s="20">
        <v>0</v>
      </c>
      <c r="F36" s="20"/>
      <c r="G36" s="20">
        <f t="shared" si="1"/>
        <v>0</v>
      </c>
      <c r="H36" s="20"/>
    </row>
    <row r="37" spans="1:8" ht="20.25" customHeight="1" x14ac:dyDescent="0.2">
      <c r="A37" s="18" t="s">
        <v>45</v>
      </c>
      <c r="B37" s="19" t="s">
        <v>46</v>
      </c>
      <c r="C37" s="20">
        <v>14236360</v>
      </c>
      <c r="D37" s="20">
        <f t="shared" si="2"/>
        <v>0</v>
      </c>
      <c r="E37" s="20">
        <v>14236360</v>
      </c>
      <c r="F37" s="20">
        <v>15405530</v>
      </c>
      <c r="G37" s="20">
        <f t="shared" si="1"/>
        <v>0</v>
      </c>
      <c r="H37" s="20">
        <v>15405530</v>
      </c>
    </row>
    <row r="38" spans="1:8" ht="24.75" hidden="1" customHeight="1" x14ac:dyDescent="0.2">
      <c r="A38" s="18" t="s">
        <v>47</v>
      </c>
      <c r="B38" s="19" t="s">
        <v>48</v>
      </c>
      <c r="C38" s="20"/>
      <c r="D38" s="20">
        <f t="shared" si="2"/>
        <v>0</v>
      </c>
      <c r="E38" s="20"/>
      <c r="F38" s="20"/>
      <c r="G38" s="20">
        <f t="shared" si="1"/>
        <v>0</v>
      </c>
      <c r="H38" s="20"/>
    </row>
    <row r="39" spans="1:8" ht="24.75" customHeight="1" x14ac:dyDescent="0.2">
      <c r="A39" s="18" t="s">
        <v>49</v>
      </c>
      <c r="B39" s="19" t="s">
        <v>50</v>
      </c>
      <c r="C39" s="20">
        <v>58700</v>
      </c>
      <c r="D39" s="20">
        <f t="shared" si="2"/>
        <v>0</v>
      </c>
      <c r="E39" s="20">
        <v>58700</v>
      </c>
      <c r="F39" s="20">
        <v>58700</v>
      </c>
      <c r="G39" s="20">
        <f t="shared" si="1"/>
        <v>0</v>
      </c>
      <c r="H39" s="20">
        <v>58700</v>
      </c>
    </row>
    <row r="40" spans="1:8" ht="24.75" customHeight="1" x14ac:dyDescent="0.2">
      <c r="A40" s="10" t="s">
        <v>51</v>
      </c>
      <c r="B40" s="16" t="s">
        <v>52</v>
      </c>
      <c r="C40" s="17">
        <f>C41+C42+C43+C44</f>
        <v>7087387.7599999998</v>
      </c>
      <c r="D40" s="17">
        <f>E40-C40</f>
        <v>-6000000</v>
      </c>
      <c r="E40" s="17">
        <f>E41+E42+E43+E44</f>
        <v>1087387.76</v>
      </c>
      <c r="F40" s="17">
        <f>F41+F42+F43+F44</f>
        <v>3746673.47</v>
      </c>
      <c r="G40" s="17">
        <f t="shared" si="1"/>
        <v>0</v>
      </c>
      <c r="H40" s="17">
        <f>H41+H42+H43+H44</f>
        <v>3746673.47</v>
      </c>
    </row>
    <row r="41" spans="1:8" ht="24.75" hidden="1" customHeight="1" x14ac:dyDescent="0.2">
      <c r="A41" s="18" t="s">
        <v>53</v>
      </c>
      <c r="B41" s="19" t="s">
        <v>54</v>
      </c>
      <c r="C41" s="20"/>
      <c r="D41" s="20">
        <f t="shared" si="2"/>
        <v>0</v>
      </c>
      <c r="E41" s="20"/>
      <c r="F41" s="20"/>
      <c r="G41" s="20">
        <f t="shared" si="1"/>
        <v>0</v>
      </c>
      <c r="H41" s="20"/>
    </row>
    <row r="42" spans="1:8" ht="24.75" customHeight="1" x14ac:dyDescent="0.2">
      <c r="A42" s="18" t="s">
        <v>55</v>
      </c>
      <c r="B42" s="19" t="s">
        <v>56</v>
      </c>
      <c r="C42" s="20">
        <v>7087387.7599999998</v>
      </c>
      <c r="D42" s="20">
        <f t="shared" si="2"/>
        <v>-6000000</v>
      </c>
      <c r="E42" s="20">
        <v>1087387.76</v>
      </c>
      <c r="F42" s="20">
        <v>3746673.47</v>
      </c>
      <c r="G42" s="20">
        <f t="shared" si="1"/>
        <v>0</v>
      </c>
      <c r="H42" s="20">
        <v>3746673.47</v>
      </c>
    </row>
    <row r="43" spans="1:8" ht="24.75" hidden="1" customHeight="1" x14ac:dyDescent="0.2">
      <c r="A43" s="18" t="s">
        <v>57</v>
      </c>
      <c r="B43" s="19" t="s">
        <v>58</v>
      </c>
      <c r="C43" s="12"/>
      <c r="D43" s="11">
        <f t="shared" si="2"/>
        <v>0</v>
      </c>
      <c r="E43" s="12"/>
      <c r="F43" s="12"/>
      <c r="G43" s="11">
        <f t="shared" si="1"/>
        <v>0</v>
      </c>
      <c r="H43" s="12"/>
    </row>
    <row r="44" spans="1:8" ht="24.75" hidden="1" customHeight="1" x14ac:dyDescent="0.2">
      <c r="A44" s="18" t="s">
        <v>59</v>
      </c>
      <c r="B44" s="19" t="s">
        <v>60</v>
      </c>
      <c r="C44" s="12"/>
      <c r="D44" s="11">
        <f t="shared" si="2"/>
        <v>0</v>
      </c>
      <c r="E44" s="12"/>
      <c r="F44" s="12"/>
      <c r="G44" s="11">
        <f t="shared" si="1"/>
        <v>0</v>
      </c>
      <c r="H44" s="12"/>
    </row>
    <row r="45" spans="1:8" ht="24.75" hidden="1" customHeight="1" x14ac:dyDescent="0.2">
      <c r="A45" s="10" t="s">
        <v>61</v>
      </c>
      <c r="B45" s="16" t="s">
        <v>62</v>
      </c>
      <c r="C45" s="22">
        <f>C46</f>
        <v>0</v>
      </c>
      <c r="D45" s="11">
        <f t="shared" si="2"/>
        <v>0</v>
      </c>
      <c r="E45" s="22">
        <f>E46</f>
        <v>0</v>
      </c>
      <c r="F45" s="22">
        <f>F46</f>
        <v>0</v>
      </c>
      <c r="G45" s="11">
        <f t="shared" si="1"/>
        <v>0</v>
      </c>
      <c r="H45" s="22">
        <f>H46</f>
        <v>0</v>
      </c>
    </row>
    <row r="46" spans="1:8" ht="24.75" hidden="1" customHeight="1" x14ac:dyDescent="0.2">
      <c r="A46" s="18" t="s">
        <v>63</v>
      </c>
      <c r="B46" s="19" t="s">
        <v>64</v>
      </c>
      <c r="C46" s="12"/>
      <c r="D46" s="11">
        <f t="shared" si="2"/>
        <v>0</v>
      </c>
      <c r="E46" s="12"/>
      <c r="F46" s="12"/>
      <c r="G46" s="11">
        <f t="shared" si="1"/>
        <v>0</v>
      </c>
      <c r="H46" s="12"/>
    </row>
    <row r="47" spans="1:8" ht="24.75" customHeight="1" x14ac:dyDescent="0.2">
      <c r="A47" s="10" t="s">
        <v>65</v>
      </c>
      <c r="B47" s="16" t="s">
        <v>66</v>
      </c>
      <c r="C47" s="17">
        <f>C48+C49+C51+C52+C53+C50</f>
        <v>532379250.21000004</v>
      </c>
      <c r="D47" s="17">
        <f>E47-C47</f>
        <v>0</v>
      </c>
      <c r="E47" s="17">
        <f>E48+E49+E51+E52+E53+E50</f>
        <v>532379250.21000004</v>
      </c>
      <c r="F47" s="17">
        <f>F48+F49+F51+F52+F53+F50</f>
        <v>321342853.72000003</v>
      </c>
      <c r="G47" s="17">
        <f t="shared" si="1"/>
        <v>3300000</v>
      </c>
      <c r="H47" s="17">
        <f>H48+H49+H51+H52+H53+H50</f>
        <v>324642853.72000003</v>
      </c>
    </row>
    <row r="48" spans="1:8" ht="24.75" customHeight="1" x14ac:dyDescent="0.2">
      <c r="A48" s="18" t="s">
        <v>67</v>
      </c>
      <c r="B48" s="19" t="s">
        <v>68</v>
      </c>
      <c r="C48" s="20">
        <v>218233823</v>
      </c>
      <c r="D48" s="20">
        <f t="shared" si="2"/>
        <v>0</v>
      </c>
      <c r="E48" s="20">
        <v>218233823</v>
      </c>
      <c r="F48" s="20">
        <v>97130944</v>
      </c>
      <c r="G48" s="20">
        <f t="shared" si="1"/>
        <v>0</v>
      </c>
      <c r="H48" s="20">
        <v>97130944</v>
      </c>
    </row>
    <row r="49" spans="1:8" ht="24.75" customHeight="1" x14ac:dyDescent="0.2">
      <c r="A49" s="18" t="s">
        <v>69</v>
      </c>
      <c r="B49" s="19" t="s">
        <v>70</v>
      </c>
      <c r="C49" s="20">
        <f>263835150.21+700000</f>
        <v>264535150.21000001</v>
      </c>
      <c r="D49" s="20">
        <f t="shared" si="2"/>
        <v>0</v>
      </c>
      <c r="E49" s="20">
        <f>263835150.21+700000</f>
        <v>264535150.21000001</v>
      </c>
      <c r="F49" s="20">
        <v>140646519.72</v>
      </c>
      <c r="G49" s="20">
        <f t="shared" si="1"/>
        <v>3300000</v>
      </c>
      <c r="H49" s="20">
        <v>143946519.72</v>
      </c>
    </row>
    <row r="50" spans="1:8" ht="24.75" customHeight="1" x14ac:dyDescent="0.2">
      <c r="A50" s="18" t="s">
        <v>127</v>
      </c>
      <c r="B50" s="19" t="s">
        <v>126</v>
      </c>
      <c r="C50" s="20">
        <v>27605463</v>
      </c>
      <c r="D50" s="20">
        <f t="shared" si="2"/>
        <v>0</v>
      </c>
      <c r="E50" s="20">
        <v>27605463</v>
      </c>
      <c r="F50" s="20">
        <v>61786163</v>
      </c>
      <c r="G50" s="20">
        <f t="shared" si="1"/>
        <v>0</v>
      </c>
      <c r="H50" s="20">
        <v>61786163</v>
      </c>
    </row>
    <row r="51" spans="1:8" ht="24.75" hidden="1" customHeight="1" x14ac:dyDescent="0.2">
      <c r="A51" s="18" t="s">
        <v>71</v>
      </c>
      <c r="B51" s="19" t="s">
        <v>72</v>
      </c>
      <c r="C51" s="20"/>
      <c r="D51" s="20">
        <f t="shared" si="2"/>
        <v>0</v>
      </c>
      <c r="E51" s="20"/>
      <c r="F51" s="20"/>
      <c r="G51" s="20">
        <f t="shared" si="1"/>
        <v>0</v>
      </c>
      <c r="H51" s="20"/>
    </row>
    <row r="52" spans="1:8" ht="24.75" customHeight="1" x14ac:dyDescent="0.2">
      <c r="A52" s="18" t="s">
        <v>137</v>
      </c>
      <c r="B52" s="19" t="s">
        <v>73</v>
      </c>
      <c r="C52" s="20">
        <v>1522800</v>
      </c>
      <c r="D52" s="20">
        <f t="shared" si="2"/>
        <v>0</v>
      </c>
      <c r="E52" s="20">
        <v>1522800</v>
      </c>
      <c r="F52" s="20">
        <v>1522800</v>
      </c>
      <c r="G52" s="20">
        <v>0</v>
      </c>
      <c r="H52" s="20">
        <v>1522800</v>
      </c>
    </row>
    <row r="53" spans="1:8" ht="24.75" customHeight="1" x14ac:dyDescent="0.2">
      <c r="A53" s="18" t="s">
        <v>74</v>
      </c>
      <c r="B53" s="19" t="s">
        <v>75</v>
      </c>
      <c r="C53" s="20">
        <v>20482014</v>
      </c>
      <c r="D53" s="20">
        <f t="shared" si="2"/>
        <v>0</v>
      </c>
      <c r="E53" s="20">
        <v>20482014</v>
      </c>
      <c r="F53" s="20">
        <v>20256427</v>
      </c>
      <c r="G53" s="20">
        <f t="shared" si="1"/>
        <v>0</v>
      </c>
      <c r="H53" s="20">
        <v>20256427</v>
      </c>
    </row>
    <row r="54" spans="1:8" ht="24.75" customHeight="1" x14ac:dyDescent="0.2">
      <c r="A54" s="10" t="s">
        <v>76</v>
      </c>
      <c r="B54" s="16" t="s">
        <v>77</v>
      </c>
      <c r="C54" s="17">
        <f>C55+C56</f>
        <v>55951415.759999998</v>
      </c>
      <c r="D54" s="17">
        <f>E54-C54</f>
        <v>0</v>
      </c>
      <c r="E54" s="17">
        <f>E55+E56</f>
        <v>55951415.759999998</v>
      </c>
      <c r="F54" s="17">
        <f>F55+F56</f>
        <v>54554987.189999998</v>
      </c>
      <c r="G54" s="17">
        <f t="shared" si="1"/>
        <v>0</v>
      </c>
      <c r="H54" s="17">
        <f>H55+H56</f>
        <v>54554987.189999998</v>
      </c>
    </row>
    <row r="55" spans="1:8" ht="24.75" customHeight="1" x14ac:dyDescent="0.2">
      <c r="A55" s="18" t="s">
        <v>78</v>
      </c>
      <c r="B55" s="19" t="s">
        <v>79</v>
      </c>
      <c r="C55" s="20">
        <v>50989630.759999998</v>
      </c>
      <c r="D55" s="20">
        <f>E55-C55</f>
        <v>0</v>
      </c>
      <c r="E55" s="20">
        <v>50989630.759999998</v>
      </c>
      <c r="F55" s="20">
        <v>49593202.189999998</v>
      </c>
      <c r="G55" s="20">
        <f t="shared" si="1"/>
        <v>0</v>
      </c>
      <c r="H55" s="20">
        <v>49593202.189999998</v>
      </c>
    </row>
    <row r="56" spans="1:8" ht="24.75" customHeight="1" x14ac:dyDescent="0.2">
      <c r="A56" s="18" t="s">
        <v>80</v>
      </c>
      <c r="B56" s="19" t="s">
        <v>81</v>
      </c>
      <c r="C56" s="20">
        <v>4961785</v>
      </c>
      <c r="D56" s="20">
        <f t="shared" si="2"/>
        <v>0</v>
      </c>
      <c r="E56" s="20">
        <v>4961785</v>
      </c>
      <c r="F56" s="20">
        <v>4961785</v>
      </c>
      <c r="G56" s="20">
        <f t="shared" si="1"/>
        <v>0</v>
      </c>
      <c r="H56" s="20">
        <v>4961785</v>
      </c>
    </row>
    <row r="57" spans="1:8" ht="24.75" customHeight="1" x14ac:dyDescent="0.2">
      <c r="A57" s="10" t="s">
        <v>82</v>
      </c>
      <c r="B57" s="16" t="s">
        <v>83</v>
      </c>
      <c r="C57" s="17">
        <f>C58+C59+C60+C61+C62</f>
        <v>10100546</v>
      </c>
      <c r="D57" s="17">
        <f>E57-C57</f>
        <v>0</v>
      </c>
      <c r="E57" s="17">
        <f>E58+E59+E60+E61+E62</f>
        <v>10100546</v>
      </c>
      <c r="F57" s="17">
        <f>F58+F59+F60+F61+F62</f>
        <v>11622842.940000001</v>
      </c>
      <c r="G57" s="17">
        <f t="shared" si="1"/>
        <v>0</v>
      </c>
      <c r="H57" s="17">
        <f>H58+H59+H60+H61+H62</f>
        <v>11622842.940000001</v>
      </c>
    </row>
    <row r="58" spans="1:8" ht="24.75" customHeight="1" x14ac:dyDescent="0.2">
      <c r="A58" s="18" t="s">
        <v>129</v>
      </c>
      <c r="B58" s="19" t="s">
        <v>84</v>
      </c>
      <c r="C58" s="20">
        <v>1159396</v>
      </c>
      <c r="D58" s="20">
        <f>E58-C58</f>
        <v>0</v>
      </c>
      <c r="E58" s="20">
        <v>1159396</v>
      </c>
      <c r="F58" s="20">
        <v>1159396</v>
      </c>
      <c r="G58" s="20">
        <f>H58-F58</f>
        <v>0</v>
      </c>
      <c r="H58" s="20">
        <v>1159396</v>
      </c>
    </row>
    <row r="59" spans="1:8" ht="24.75" hidden="1" customHeight="1" x14ac:dyDescent="0.2">
      <c r="A59" s="18" t="s">
        <v>85</v>
      </c>
      <c r="B59" s="19" t="s">
        <v>86</v>
      </c>
      <c r="C59" s="20"/>
      <c r="D59" s="20">
        <f t="shared" ref="D59:D77" si="3">E59-C59</f>
        <v>0</v>
      </c>
      <c r="E59" s="20"/>
      <c r="F59" s="20"/>
      <c r="G59" s="20">
        <f t="shared" si="1"/>
        <v>0</v>
      </c>
      <c r="H59" s="20"/>
    </row>
    <row r="60" spans="1:8" ht="24.75" customHeight="1" x14ac:dyDescent="0.2">
      <c r="A60" s="18" t="s">
        <v>87</v>
      </c>
      <c r="B60" s="19" t="s">
        <v>88</v>
      </c>
      <c r="C60" s="20">
        <v>5325650</v>
      </c>
      <c r="D60" s="20">
        <f t="shared" si="3"/>
        <v>0</v>
      </c>
      <c r="E60" s="20">
        <v>5325650</v>
      </c>
      <c r="F60" s="20">
        <v>6847946.9400000004</v>
      </c>
      <c r="G60" s="20">
        <f t="shared" si="1"/>
        <v>0</v>
      </c>
      <c r="H60" s="20">
        <v>6847946.9400000004</v>
      </c>
    </row>
    <row r="61" spans="1:8" ht="24.75" customHeight="1" x14ac:dyDescent="0.2">
      <c r="A61" s="18" t="s">
        <v>89</v>
      </c>
      <c r="B61" s="19" t="s">
        <v>90</v>
      </c>
      <c r="C61" s="20">
        <v>3615500</v>
      </c>
      <c r="D61" s="20">
        <f t="shared" si="3"/>
        <v>0</v>
      </c>
      <c r="E61" s="20">
        <v>3615500</v>
      </c>
      <c r="F61" s="20">
        <v>3615500</v>
      </c>
      <c r="G61" s="20">
        <f t="shared" si="1"/>
        <v>0</v>
      </c>
      <c r="H61" s="20">
        <v>3615500</v>
      </c>
    </row>
    <row r="62" spans="1:8" ht="24.75" hidden="1" customHeight="1" x14ac:dyDescent="0.2">
      <c r="A62" s="18" t="s">
        <v>91</v>
      </c>
      <c r="B62" s="19" t="s">
        <v>92</v>
      </c>
      <c r="C62" s="12"/>
      <c r="D62" s="11">
        <f t="shared" si="3"/>
        <v>0</v>
      </c>
      <c r="E62" s="12"/>
      <c r="F62" s="12"/>
      <c r="G62" s="11">
        <f t="shared" si="1"/>
        <v>0</v>
      </c>
      <c r="H62" s="12"/>
    </row>
    <row r="63" spans="1:8" ht="24.75" hidden="1" customHeight="1" x14ac:dyDescent="0.2">
      <c r="A63" s="10" t="s">
        <v>93</v>
      </c>
      <c r="B63" s="16" t="s">
        <v>94</v>
      </c>
      <c r="C63" s="17">
        <f>C64+C65+C66+C67</f>
        <v>0</v>
      </c>
      <c r="D63" s="17">
        <f t="shared" si="3"/>
        <v>0</v>
      </c>
      <c r="E63" s="17">
        <f>E64+E65+E66+E67</f>
        <v>0</v>
      </c>
      <c r="F63" s="17">
        <f>F64+F65+F66+F67</f>
        <v>0</v>
      </c>
      <c r="G63" s="17">
        <f t="shared" si="1"/>
        <v>0</v>
      </c>
      <c r="H63" s="17">
        <f>H64+H65+H66+H67</f>
        <v>0</v>
      </c>
    </row>
    <row r="64" spans="1:8" ht="24.75" hidden="1" customHeight="1" x14ac:dyDescent="0.2">
      <c r="A64" s="18" t="s">
        <v>95</v>
      </c>
      <c r="B64" s="19" t="s">
        <v>96</v>
      </c>
      <c r="C64" s="12"/>
      <c r="D64" s="11">
        <f t="shared" si="3"/>
        <v>0</v>
      </c>
      <c r="E64" s="12"/>
      <c r="F64" s="12"/>
      <c r="G64" s="11">
        <f t="shared" si="1"/>
        <v>0</v>
      </c>
      <c r="H64" s="12"/>
    </row>
    <row r="65" spans="1:8" ht="24.75" hidden="1" customHeight="1" x14ac:dyDescent="0.2">
      <c r="A65" s="18" t="s">
        <v>97</v>
      </c>
      <c r="B65" s="19" t="s">
        <v>98</v>
      </c>
      <c r="C65" s="20"/>
      <c r="D65" s="20">
        <f t="shared" si="3"/>
        <v>0</v>
      </c>
      <c r="E65" s="20"/>
      <c r="F65" s="20"/>
      <c r="G65" s="20">
        <f t="shared" si="1"/>
        <v>0</v>
      </c>
      <c r="H65" s="20"/>
    </row>
    <row r="66" spans="1:8" ht="24.75" hidden="1" customHeight="1" x14ac:dyDescent="0.2">
      <c r="A66" s="18" t="s">
        <v>99</v>
      </c>
      <c r="B66" s="19" t="s">
        <v>100</v>
      </c>
      <c r="C66" s="20">
        <v>0</v>
      </c>
      <c r="D66" s="20">
        <f t="shared" si="3"/>
        <v>0</v>
      </c>
      <c r="E66" s="20">
        <v>0</v>
      </c>
      <c r="F66" s="20">
        <v>0</v>
      </c>
      <c r="G66" s="20">
        <f t="shared" si="1"/>
        <v>0</v>
      </c>
      <c r="H66" s="20">
        <v>0</v>
      </c>
    </row>
    <row r="67" spans="1:8" ht="24.75" hidden="1" customHeight="1" x14ac:dyDescent="0.2">
      <c r="A67" s="18" t="s">
        <v>101</v>
      </c>
      <c r="B67" s="19" t="s">
        <v>102</v>
      </c>
      <c r="C67" s="12"/>
      <c r="D67" s="11">
        <f t="shared" si="3"/>
        <v>0</v>
      </c>
      <c r="E67" s="12"/>
      <c r="F67" s="12"/>
      <c r="G67" s="11">
        <f t="shared" si="1"/>
        <v>0</v>
      </c>
      <c r="H67" s="12"/>
    </row>
    <row r="68" spans="1:8" ht="24.75" customHeight="1" x14ac:dyDescent="0.2">
      <c r="A68" s="10" t="s">
        <v>103</v>
      </c>
      <c r="B68" s="16" t="s">
        <v>104</v>
      </c>
      <c r="C68" s="17">
        <f>C69+C70</f>
        <v>2300000</v>
      </c>
      <c r="D68" s="17">
        <f>E68-C68</f>
        <v>0</v>
      </c>
      <c r="E68" s="17">
        <f>E69+E70</f>
        <v>2300000</v>
      </c>
      <c r="F68" s="17">
        <f>F69+F70</f>
        <v>2300000</v>
      </c>
      <c r="G68" s="17">
        <f t="shared" si="1"/>
        <v>0</v>
      </c>
      <c r="H68" s="17">
        <f>H69+H70</f>
        <v>2300000</v>
      </c>
    </row>
    <row r="69" spans="1:8" ht="24.75" customHeight="1" x14ac:dyDescent="0.2">
      <c r="A69" s="18" t="s">
        <v>105</v>
      </c>
      <c r="B69" s="19" t="s">
        <v>106</v>
      </c>
      <c r="C69" s="20">
        <v>250000</v>
      </c>
      <c r="D69" s="20">
        <f t="shared" si="3"/>
        <v>0</v>
      </c>
      <c r="E69" s="20">
        <v>250000</v>
      </c>
      <c r="F69" s="20">
        <v>250000</v>
      </c>
      <c r="G69" s="20">
        <f t="shared" si="1"/>
        <v>0</v>
      </c>
      <c r="H69" s="20">
        <v>250000</v>
      </c>
    </row>
    <row r="70" spans="1:8" ht="24.75" customHeight="1" x14ac:dyDescent="0.2">
      <c r="A70" s="18" t="s">
        <v>107</v>
      </c>
      <c r="B70" s="19" t="s">
        <v>108</v>
      </c>
      <c r="C70" s="20">
        <v>2050000</v>
      </c>
      <c r="D70" s="20">
        <f t="shared" si="3"/>
        <v>0</v>
      </c>
      <c r="E70" s="20">
        <v>2050000</v>
      </c>
      <c r="F70" s="20">
        <v>2050000</v>
      </c>
      <c r="G70" s="20">
        <f t="shared" si="1"/>
        <v>0</v>
      </c>
      <c r="H70" s="20">
        <v>2050000</v>
      </c>
    </row>
    <row r="71" spans="1:8" ht="24.75" customHeight="1" x14ac:dyDescent="0.2">
      <c r="A71" s="10" t="s">
        <v>109</v>
      </c>
      <c r="B71" s="16" t="s">
        <v>110</v>
      </c>
      <c r="C71" s="22">
        <f>C72</f>
        <v>1278</v>
      </c>
      <c r="D71" s="11">
        <f t="shared" si="3"/>
        <v>0</v>
      </c>
      <c r="E71" s="22">
        <f>E72</f>
        <v>1278</v>
      </c>
      <c r="F71" s="22">
        <f>F72</f>
        <v>285</v>
      </c>
      <c r="G71" s="11">
        <f t="shared" si="1"/>
        <v>0</v>
      </c>
      <c r="H71" s="22">
        <f>H72</f>
        <v>285</v>
      </c>
    </row>
    <row r="72" spans="1:8" ht="24.75" customHeight="1" x14ac:dyDescent="0.2">
      <c r="A72" s="18" t="s">
        <v>111</v>
      </c>
      <c r="B72" s="19" t="s">
        <v>112</v>
      </c>
      <c r="C72" s="11">
        <v>1278</v>
      </c>
      <c r="D72" s="11">
        <f t="shared" si="3"/>
        <v>0</v>
      </c>
      <c r="E72" s="11">
        <v>1278</v>
      </c>
      <c r="F72" s="11">
        <v>285</v>
      </c>
      <c r="G72" s="11">
        <f t="shared" si="1"/>
        <v>0</v>
      </c>
      <c r="H72" s="11">
        <v>285</v>
      </c>
    </row>
    <row r="73" spans="1:8" ht="35.25" customHeight="1" x14ac:dyDescent="0.2">
      <c r="A73" s="10" t="s">
        <v>152</v>
      </c>
      <c r="B73" s="16" t="s">
        <v>113</v>
      </c>
      <c r="C73" s="17">
        <f>C74+C75+C76</f>
        <v>26690400</v>
      </c>
      <c r="D73" s="17">
        <f>E73-C73</f>
        <v>0</v>
      </c>
      <c r="E73" s="17">
        <f>E74+E75+E76</f>
        <v>26690400</v>
      </c>
      <c r="F73" s="17">
        <f>F74+F75+F76</f>
        <v>26690400</v>
      </c>
      <c r="G73" s="17">
        <f t="shared" si="1"/>
        <v>0</v>
      </c>
      <c r="H73" s="17">
        <f>H74+H75+H76</f>
        <v>26690400</v>
      </c>
    </row>
    <row r="74" spans="1:8" ht="33" customHeight="1" x14ac:dyDescent="0.2">
      <c r="A74" s="18" t="s">
        <v>114</v>
      </c>
      <c r="B74" s="19" t="s">
        <v>115</v>
      </c>
      <c r="C74" s="20">
        <v>26690400</v>
      </c>
      <c r="D74" s="20">
        <f t="shared" si="3"/>
        <v>0</v>
      </c>
      <c r="E74" s="20">
        <v>26690400</v>
      </c>
      <c r="F74" s="20">
        <v>26690400</v>
      </c>
      <c r="G74" s="20">
        <f t="shared" si="1"/>
        <v>0</v>
      </c>
      <c r="H74" s="20">
        <v>26690400</v>
      </c>
    </row>
    <row r="75" spans="1:8" ht="24.75" hidden="1" customHeight="1" x14ac:dyDescent="0.2">
      <c r="A75" s="18" t="s">
        <v>116</v>
      </c>
      <c r="B75" s="19" t="s">
        <v>117</v>
      </c>
      <c r="C75" s="20"/>
      <c r="D75" s="20">
        <f t="shared" si="3"/>
        <v>0</v>
      </c>
      <c r="E75" s="20"/>
      <c r="F75" s="20"/>
      <c r="G75" s="20">
        <f t="shared" si="1"/>
        <v>0</v>
      </c>
      <c r="H75" s="20"/>
    </row>
    <row r="76" spans="1:8" ht="24.75" hidden="1" customHeight="1" x14ac:dyDescent="0.2">
      <c r="A76" s="18" t="s">
        <v>118</v>
      </c>
      <c r="B76" s="19" t="s">
        <v>119</v>
      </c>
      <c r="C76" s="20">
        <v>0</v>
      </c>
      <c r="D76" s="20">
        <f t="shared" si="3"/>
        <v>0</v>
      </c>
      <c r="E76" s="20">
        <v>0</v>
      </c>
      <c r="F76" s="20"/>
      <c r="G76" s="20">
        <f t="shared" si="1"/>
        <v>0</v>
      </c>
      <c r="H76" s="20"/>
    </row>
    <row r="77" spans="1:8" ht="24.75" customHeight="1" x14ac:dyDescent="0.2">
      <c r="A77" s="18" t="s">
        <v>128</v>
      </c>
      <c r="B77" s="19" t="s">
        <v>121</v>
      </c>
      <c r="C77" s="20">
        <f>7550000+250000</f>
        <v>7800000</v>
      </c>
      <c r="D77" s="20">
        <f t="shared" si="3"/>
        <v>0</v>
      </c>
      <c r="E77" s="20">
        <f>7550000+250000</f>
        <v>7800000</v>
      </c>
      <c r="F77" s="20">
        <f>15200000+350000</f>
        <v>15550000</v>
      </c>
      <c r="G77" s="20">
        <f t="shared" si="1"/>
        <v>0</v>
      </c>
      <c r="H77" s="20">
        <f>15200000+350000</f>
        <v>15550000</v>
      </c>
    </row>
    <row r="78" spans="1:8" ht="24.75" customHeight="1" x14ac:dyDescent="0.2">
      <c r="A78" s="13" t="s">
        <v>120</v>
      </c>
      <c r="B78" s="14"/>
      <c r="C78" s="17">
        <f>C14+C23+C26+C32+C40+C45+C47+C54+C57+C63+C68+C71+C73+C77</f>
        <v>714372778.73000002</v>
      </c>
      <c r="D78" s="17">
        <f>E78-C78</f>
        <v>-6000000</v>
      </c>
      <c r="E78" s="17">
        <f>E14+E23+E26+E32+E40+E45+E47+E54+E57+E63+E68+E71+E73+E77</f>
        <v>708372778.73000002</v>
      </c>
      <c r="F78" s="17">
        <f>F14+F23+F26+F32+F40+F45+F47+F54+F57+F63+F68+F71+F73+F77</f>
        <v>508855940.57000005</v>
      </c>
      <c r="G78" s="17">
        <f t="shared" si="1"/>
        <v>3300000</v>
      </c>
      <c r="H78" s="17">
        <f>H14+H23+H26+H32+H40+H45+H47+H54+H57+H63+H68+H71+H73+H77</f>
        <v>512155940.57000005</v>
      </c>
    </row>
    <row r="79" spans="1:8" ht="24.75" customHeight="1" x14ac:dyDescent="0.2">
      <c r="A79" s="6"/>
      <c r="B79" s="4"/>
      <c r="C79" s="4"/>
      <c r="D79" s="4"/>
      <c r="E79" s="4"/>
      <c r="F79" s="4"/>
      <c r="G79" s="6"/>
    </row>
    <row r="80" spans="1:8" ht="24.75" hidden="1" customHeight="1" x14ac:dyDescent="0.2">
      <c r="A80" s="6"/>
      <c r="B80" s="4"/>
      <c r="C80" s="7">
        <v>714372778.73000002</v>
      </c>
      <c r="D80" s="7">
        <f>E80-C80</f>
        <v>-6000000</v>
      </c>
      <c r="E80" s="7">
        <v>708372778.73000002</v>
      </c>
      <c r="F80" s="7">
        <v>508855940.56999999</v>
      </c>
      <c r="G80" s="15"/>
      <c r="H80" s="15">
        <v>512155940.56999999</v>
      </c>
    </row>
    <row r="81" spans="1:8" ht="24.75" hidden="1" customHeight="1" x14ac:dyDescent="0.2">
      <c r="A81" s="6"/>
      <c r="B81" s="4"/>
      <c r="C81" s="7"/>
      <c r="D81" s="7"/>
      <c r="E81" s="7"/>
      <c r="F81" s="7"/>
      <c r="G81" s="15"/>
      <c r="H81" s="15"/>
    </row>
    <row r="82" spans="1:8" ht="24.75" hidden="1" customHeight="1" x14ac:dyDescent="0.2">
      <c r="A82" s="6"/>
      <c r="B82" s="4"/>
      <c r="C82" s="7">
        <f>C78-C80</f>
        <v>0</v>
      </c>
      <c r="D82" s="4"/>
      <c r="E82" s="7">
        <f>E78-E80</f>
        <v>0</v>
      </c>
      <c r="F82" s="7">
        <f>F78-F80</f>
        <v>0</v>
      </c>
      <c r="G82" s="6"/>
      <c r="H82" s="7">
        <f>H78-H80</f>
        <v>0</v>
      </c>
    </row>
    <row r="83" spans="1:8" ht="24.75" hidden="1" customHeight="1" x14ac:dyDescent="0.2">
      <c r="A83" s="6"/>
      <c r="B83" s="4"/>
      <c r="C83" s="7"/>
      <c r="D83" s="7"/>
      <c r="E83" s="7"/>
      <c r="F83" s="7"/>
      <c r="G83" s="6"/>
      <c r="H83" s="15"/>
    </row>
    <row r="84" spans="1:8" ht="24.75" customHeight="1" x14ac:dyDescent="0.2">
      <c r="A84" s="6"/>
      <c r="B84" s="4"/>
      <c r="C84" s="4"/>
      <c r="D84" s="4"/>
      <c r="E84" s="7"/>
      <c r="F84" s="7"/>
      <c r="G84" s="15"/>
      <c r="H84" s="7"/>
    </row>
    <row r="85" spans="1:8" ht="24.75" customHeight="1" x14ac:dyDescent="0.2">
      <c r="A85" s="6"/>
      <c r="B85" s="4"/>
      <c r="C85" s="4"/>
      <c r="D85" s="4"/>
      <c r="E85" s="4"/>
      <c r="F85" s="4"/>
      <c r="G85" s="6"/>
    </row>
    <row r="86" spans="1:8" ht="24.75" customHeight="1" x14ac:dyDescent="0.2">
      <c r="A86" s="6"/>
      <c r="B86" s="4"/>
      <c r="C86" s="4"/>
      <c r="D86" s="4"/>
      <c r="E86" s="4"/>
      <c r="F86" s="4"/>
      <c r="G86" s="6"/>
    </row>
    <row r="87" spans="1:8" ht="24.75" customHeight="1" x14ac:dyDescent="0.2">
      <c r="A87" s="6"/>
      <c r="B87" s="4"/>
      <c r="C87" s="4"/>
      <c r="D87" s="4"/>
      <c r="E87" s="4"/>
      <c r="F87" s="4"/>
      <c r="G87" s="6"/>
    </row>
    <row r="88" spans="1:8" ht="24.75" customHeight="1" x14ac:dyDescent="0.2">
      <c r="A88" s="6"/>
      <c r="B88" s="4"/>
      <c r="C88" s="4"/>
      <c r="D88" s="4"/>
      <c r="E88" s="4"/>
      <c r="F88" s="4"/>
      <c r="G88" s="6"/>
    </row>
    <row r="89" spans="1:8" ht="24.75" customHeight="1" x14ac:dyDescent="0.2">
      <c r="A89" s="6"/>
      <c r="B89" s="4"/>
      <c r="C89" s="4"/>
      <c r="D89" s="4"/>
      <c r="E89" s="4"/>
      <c r="F89" s="4"/>
      <c r="G89" s="6"/>
    </row>
    <row r="90" spans="1:8" ht="24.75" customHeight="1" x14ac:dyDescent="0.2">
      <c r="A90" s="6"/>
      <c r="B90" s="4"/>
      <c r="C90" s="4"/>
      <c r="D90" s="4"/>
      <c r="E90" s="4"/>
      <c r="F90" s="4"/>
      <c r="G90" s="6"/>
    </row>
    <row r="91" spans="1:8" ht="24.75" customHeight="1" x14ac:dyDescent="0.2">
      <c r="A91" s="6"/>
      <c r="B91" s="4"/>
      <c r="C91" s="4"/>
      <c r="D91" s="4"/>
      <c r="E91" s="4"/>
      <c r="F91" s="4"/>
      <c r="G91" s="6"/>
    </row>
    <row r="92" spans="1:8" ht="24.75" customHeight="1" x14ac:dyDescent="0.2">
      <c r="A92" s="6"/>
      <c r="B92" s="4"/>
      <c r="C92" s="4"/>
      <c r="D92" s="4"/>
      <c r="E92" s="4"/>
      <c r="F92" s="4"/>
      <c r="G92" s="6"/>
    </row>
    <row r="93" spans="1:8" ht="24.75" customHeight="1" x14ac:dyDescent="0.2">
      <c r="A93" s="6"/>
      <c r="B93" s="4"/>
      <c r="C93" s="4"/>
      <c r="D93" s="4"/>
      <c r="E93" s="4"/>
      <c r="F93" s="4"/>
      <c r="G93" s="6"/>
    </row>
    <row r="94" spans="1:8" ht="24.75" customHeight="1" x14ac:dyDescent="0.2">
      <c r="A94" s="6"/>
      <c r="B94" s="4"/>
      <c r="C94" s="4"/>
      <c r="D94" s="4"/>
      <c r="E94" s="4"/>
      <c r="F94" s="4"/>
      <c r="G94" s="6"/>
    </row>
    <row r="95" spans="1:8" ht="24.75" customHeight="1" x14ac:dyDescent="0.2">
      <c r="A95" s="6"/>
      <c r="B95" s="4"/>
      <c r="C95" s="4"/>
      <c r="D95" s="4"/>
      <c r="E95" s="4"/>
      <c r="F95" s="4"/>
      <c r="G95" s="6"/>
    </row>
    <row r="96" spans="1:8" ht="24.75" customHeight="1" x14ac:dyDescent="0.2">
      <c r="A96" s="6"/>
      <c r="B96" s="4"/>
      <c r="C96" s="4"/>
      <c r="D96" s="4"/>
      <c r="E96" s="4"/>
      <c r="F96" s="4"/>
      <c r="G96" s="6"/>
    </row>
    <row r="97" spans="1:7" ht="24.75" customHeight="1" x14ac:dyDescent="0.2">
      <c r="A97" s="6"/>
      <c r="B97" s="4"/>
      <c r="C97" s="4"/>
      <c r="D97" s="4"/>
      <c r="E97" s="4"/>
      <c r="F97" s="4"/>
      <c r="G97" s="6"/>
    </row>
    <row r="98" spans="1:7" ht="24.75" customHeight="1" x14ac:dyDescent="0.2">
      <c r="A98" s="6"/>
      <c r="B98" s="4"/>
      <c r="C98" s="4"/>
      <c r="D98" s="4"/>
      <c r="E98" s="4"/>
      <c r="F98" s="4"/>
      <c r="G98" s="6"/>
    </row>
    <row r="99" spans="1:7" ht="24.75" customHeight="1" x14ac:dyDescent="0.2">
      <c r="A99" s="6"/>
      <c r="B99" s="4"/>
      <c r="C99" s="4"/>
      <c r="D99" s="4"/>
      <c r="E99" s="4"/>
      <c r="F99" s="4"/>
      <c r="G99" s="6"/>
    </row>
    <row r="100" spans="1:7" ht="24.75" customHeight="1" x14ac:dyDescent="0.2">
      <c r="A100" s="6"/>
      <c r="B100" s="4"/>
      <c r="C100" s="4"/>
      <c r="D100" s="4"/>
      <c r="E100" s="4"/>
      <c r="F100" s="4"/>
      <c r="G100" s="6"/>
    </row>
    <row r="101" spans="1:7" ht="24.75" customHeight="1" x14ac:dyDescent="0.2">
      <c r="A101" s="6"/>
      <c r="B101" s="4"/>
      <c r="C101" s="4"/>
      <c r="D101" s="4"/>
      <c r="E101" s="4"/>
      <c r="F101" s="4"/>
      <c r="G101" s="6"/>
    </row>
    <row r="102" spans="1:7" ht="24.75" customHeight="1" x14ac:dyDescent="0.2">
      <c r="A102" s="6"/>
      <c r="B102" s="4"/>
      <c r="C102" s="4"/>
      <c r="D102" s="4"/>
      <c r="E102" s="4"/>
      <c r="F102" s="4"/>
      <c r="G102" s="6"/>
    </row>
    <row r="103" spans="1:7" ht="24.75" customHeight="1" x14ac:dyDescent="0.2">
      <c r="A103" s="6"/>
      <c r="B103" s="4"/>
      <c r="C103" s="4"/>
      <c r="D103" s="4"/>
      <c r="E103" s="4"/>
      <c r="F103" s="4"/>
      <c r="G103" s="6"/>
    </row>
    <row r="104" spans="1:7" ht="24.75" customHeight="1" x14ac:dyDescent="0.2">
      <c r="A104" s="6"/>
      <c r="B104" s="4"/>
      <c r="C104" s="4"/>
      <c r="D104" s="4"/>
      <c r="E104" s="4"/>
      <c r="F104" s="4"/>
      <c r="G104" s="6"/>
    </row>
    <row r="105" spans="1:7" ht="24.75" customHeight="1" x14ac:dyDescent="0.2">
      <c r="A105" s="6"/>
      <c r="B105" s="4"/>
      <c r="C105" s="4"/>
      <c r="D105" s="4"/>
      <c r="E105" s="4"/>
      <c r="F105" s="4"/>
      <c r="G105" s="6"/>
    </row>
    <row r="106" spans="1:7" ht="24.75" customHeight="1" x14ac:dyDescent="0.2">
      <c r="A106" s="6"/>
      <c r="B106" s="4"/>
      <c r="C106" s="4"/>
      <c r="D106" s="4"/>
      <c r="E106" s="4"/>
      <c r="F106" s="4"/>
      <c r="G106" s="6"/>
    </row>
  </sheetData>
  <mergeCells count="11">
    <mergeCell ref="A11:H11"/>
    <mergeCell ref="B1:H1"/>
    <mergeCell ref="B2:H2"/>
    <mergeCell ref="B3:H3"/>
    <mergeCell ref="B4:H4"/>
    <mergeCell ref="A6:H6"/>
    <mergeCell ref="A7:H7"/>
    <mergeCell ref="A8:H8"/>
    <mergeCell ref="A9:H9"/>
    <mergeCell ref="D5:H5"/>
    <mergeCell ref="A10:H10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2021г</vt:lpstr>
      <vt:lpstr>2022-2023гг</vt:lpstr>
      <vt:lpstr>'2021г'!Область_печати</vt:lpstr>
      <vt:lpstr>'2022-2023гг'!Область_печати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2021-10-27T05:30:10Z</dcterms:modified>
</cp:coreProperties>
</file>