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51"/>
  </bookViews>
  <sheets>
    <sheet name="2020" sheetId="2" r:id="rId1"/>
    <sheet name="2021" sheetId="4" r:id="rId2"/>
    <sheet name="2022" sheetId="5" r:id="rId3"/>
  </sheets>
  <definedNames>
    <definedName name="_xlnm.Print_Area" localSheetId="0">'2020'!$B$1:$AN$14</definedName>
    <definedName name="_xlnm.Print_Area" localSheetId="1">'2021'!$A$1:$U$25</definedName>
  </definedNames>
  <calcPr calcId="144525"/>
</workbook>
</file>

<file path=xl/calcChain.xml><?xml version="1.0" encoding="utf-8"?>
<calcChain xmlns="http://schemas.openxmlformats.org/spreadsheetml/2006/main">
  <c r="E22" i="5" l="1"/>
  <c r="N21" i="5"/>
  <c r="N23" i="5" s="1"/>
  <c r="M21" i="5"/>
  <c r="M23" i="5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0" i="5"/>
  <c r="E19" i="5"/>
  <c r="E18" i="5"/>
  <c r="E17" i="5"/>
  <c r="N16" i="5"/>
  <c r="M16" i="5"/>
  <c r="L16" i="5"/>
  <c r="K16" i="5"/>
  <c r="J16" i="5"/>
  <c r="I16" i="5"/>
  <c r="H16" i="5"/>
  <c r="G16" i="5"/>
  <c r="F16" i="5"/>
  <c r="E15" i="5"/>
  <c r="E14" i="5"/>
  <c r="E13" i="5"/>
  <c r="E12" i="5"/>
  <c r="E11" i="5"/>
  <c r="E10" i="5"/>
  <c r="N9" i="5"/>
  <c r="M9" i="5"/>
  <c r="L9" i="5"/>
  <c r="K9" i="5"/>
  <c r="J9" i="5"/>
  <c r="I9" i="5"/>
  <c r="H9" i="5"/>
  <c r="G9" i="5"/>
  <c r="F9" i="5"/>
  <c r="E8" i="5"/>
  <c r="E7" i="5"/>
  <c r="N21" i="4"/>
  <c r="N23" i="4" s="1"/>
  <c r="M21" i="4"/>
  <c r="M23" i="4" s="1"/>
  <c r="J21" i="4"/>
  <c r="J23" i="4" s="1"/>
  <c r="I21" i="4"/>
  <c r="I23" i="4" s="1"/>
  <c r="E22" i="4"/>
  <c r="L21" i="4"/>
  <c r="L23" i="4" s="1"/>
  <c r="K21" i="4"/>
  <c r="K23" i="4" s="1"/>
  <c r="H21" i="4"/>
  <c r="H23" i="4" s="1"/>
  <c r="G21" i="4"/>
  <c r="G23" i="4" s="1"/>
  <c r="E9" i="5" l="1"/>
  <c r="E16" i="5"/>
  <c r="E21" i="5"/>
  <c r="E23" i="5"/>
  <c r="F21" i="4"/>
  <c r="AN11" i="2"/>
  <c r="AM11" i="2"/>
  <c r="AL11" i="2"/>
  <c r="AK11" i="2"/>
  <c r="AJ11" i="2"/>
  <c r="AI11" i="2"/>
  <c r="AH11" i="2"/>
  <c r="AG11" i="2"/>
  <c r="AF11" i="2"/>
  <c r="AE20" i="2"/>
  <c r="AL18" i="2"/>
  <c r="AL16" i="2" s="1"/>
  <c r="AK18" i="2"/>
  <c r="AK16" i="2" s="1"/>
  <c r="AH18" i="2"/>
  <c r="AG18" i="2"/>
  <c r="AG16" i="2" s="1"/>
  <c r="AE16" i="2"/>
  <c r="AJ16" i="2" l="1"/>
  <c r="AI18" i="2"/>
  <c r="AI16" i="2" s="1"/>
  <c r="AM18" i="2"/>
  <c r="AM16" i="2" s="1"/>
  <c r="AH16" i="2"/>
  <c r="AN16" i="2"/>
  <c r="AF18" i="2"/>
  <c r="AF16" i="2" s="1"/>
  <c r="AJ18" i="2"/>
  <c r="AN18" i="2"/>
  <c r="E21" i="4"/>
  <c r="F23" i="4"/>
  <c r="E23" i="4" s="1"/>
  <c r="AN10" i="2"/>
  <c r="AN14" i="2" s="1"/>
  <c r="AM10" i="2"/>
  <c r="AM14" i="2" s="1"/>
  <c r="AK10" i="2"/>
  <c r="AK14" i="2" s="1"/>
  <c r="AJ10" i="2"/>
  <c r="AJ14" i="2" s="1"/>
  <c r="AI10" i="2"/>
  <c r="AI14" i="2" s="1"/>
  <c r="AH10" i="2"/>
  <c r="AH14" i="2" s="1"/>
  <c r="AG10" i="2"/>
  <c r="AG14" i="2" s="1"/>
  <c r="AL10" i="2" l="1"/>
  <c r="AL14" i="2" s="1"/>
  <c r="AF10" i="2"/>
  <c r="AF14" i="2" s="1"/>
  <c r="AE14" i="2" l="1"/>
  <c r="AE11" i="2"/>
  <c r="AE10" i="2" l="1"/>
  <c r="E8" i="4" l="1"/>
  <c r="E7" i="4"/>
  <c r="N14" i="2" l="1"/>
  <c r="M14" i="2"/>
  <c r="L14" i="2"/>
  <c r="K14" i="2"/>
  <c r="I14" i="2"/>
  <c r="H14" i="2"/>
  <c r="G14" i="2"/>
  <c r="F14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0" i="2"/>
  <c r="E8" i="2" l="1"/>
  <c r="T14" i="2"/>
  <c r="S14" i="2"/>
  <c r="R14" i="2"/>
  <c r="Q14" i="2"/>
  <c r="P14" i="2"/>
  <c r="O14" i="2"/>
  <c r="E10" i="2"/>
  <c r="AD14" i="2"/>
  <c r="AC14" i="2"/>
  <c r="AB14" i="2"/>
  <c r="AA14" i="2"/>
  <c r="Y14" i="2"/>
  <c r="X14" i="2"/>
  <c r="W14" i="2"/>
  <c r="V14" i="2"/>
  <c r="J9" i="2"/>
  <c r="AE8" i="2"/>
  <c r="U8" i="2"/>
  <c r="T23" i="4"/>
  <c r="S23" i="4"/>
  <c r="R23" i="4"/>
  <c r="Q23" i="4"/>
  <c r="P23" i="4"/>
  <c r="O23" i="4"/>
  <c r="E20" i="4"/>
  <c r="E19" i="4"/>
  <c r="E18" i="4"/>
  <c r="E17" i="4"/>
  <c r="N16" i="4"/>
  <c r="M16" i="4"/>
  <c r="L16" i="4"/>
  <c r="K16" i="4"/>
  <c r="J16" i="4"/>
  <c r="I16" i="4"/>
  <c r="H16" i="4"/>
  <c r="G16" i="4"/>
  <c r="F16" i="4"/>
  <c r="E15" i="4"/>
  <c r="E14" i="4"/>
  <c r="E13" i="4"/>
  <c r="E12" i="4"/>
  <c r="E11" i="4"/>
  <c r="E10" i="4"/>
  <c r="N9" i="4"/>
  <c r="M9" i="4"/>
  <c r="L9" i="4"/>
  <c r="K9" i="4"/>
  <c r="J9" i="4"/>
  <c r="I9" i="4"/>
  <c r="H9" i="4"/>
  <c r="G9" i="4"/>
  <c r="F9" i="4"/>
  <c r="E16" i="4" l="1"/>
  <c r="E9" i="4"/>
  <c r="J14" i="2"/>
  <c r="Z9" i="2"/>
  <c r="Z14" i="2" s="1"/>
  <c r="E9" i="2"/>
  <c r="E14" i="2"/>
  <c r="U14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<sst xmlns="http://schemas.openxmlformats.org/spreadsheetml/2006/main" count="149" uniqueCount="54">
  <si>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</si>
  <si>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</si>
  <si>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</si>
  <si>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</si>
  <si>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</si>
  <si>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</si>
  <si>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</si>
  <si>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</si>
  <si>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</si>
  <si>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</si>
  <si>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</si>
  <si>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</si>
  <si>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</si>
  <si>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</si>
  <si>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</si>
  <si>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</si>
  <si>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</si>
  <si>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</si>
  <si>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</si>
  <si>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</si>
  <si>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</si>
  <si>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</si>
  <si>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</si>
  <si>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</si>
  <si>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</si>
  <si>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Иные межбюджетные  трансферты  на  проведение мероприятий по оформлению имущества в собственность</t>
  </si>
  <si>
    <t>4.1</t>
  </si>
  <si>
    <t>4.2</t>
  </si>
  <si>
    <t>4.5</t>
  </si>
  <si>
    <t>Иные межбюджетные  трансферты 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</si>
  <si>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>Субсидии на повышение заработной платы работникам учреждений культуры</t>
  </si>
  <si>
    <t xml:space="preserve"> Субсидии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</si>
  <si>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 xml:space="preserve"> Иные по подготовке к празднованию 70-я Победы в Великой Отечественной войне</t>
  </si>
  <si>
    <t xml:space="preserve"> Субсидии </t>
  </si>
  <si>
    <t xml:space="preserve">Субсидии на предоставление грантов на поддержку местных инициатив граждан , проживающих в сельской местности </t>
  </si>
  <si>
    <t>4.3</t>
  </si>
  <si>
    <t>4.4</t>
  </si>
  <si>
    <t>Иные межбюджетные  трансферты  на  проведение мероприятий на приобретение энергоресурсов</t>
  </si>
  <si>
    <t>Иные межбюджетные  трансферты  на  приобретение компьютерной техники и программных продуктов</t>
  </si>
  <si>
    <t>Иные межбюджетные  трансферты  на организацию благоустройства территории сельского поселения</t>
  </si>
  <si>
    <t>4.6</t>
  </si>
  <si>
    <t xml:space="preserve">Субсидии бюджетам субъектов Российской Федерации и муниципальных образований на реализацию мероприятий федеральной целевой программы "Устойчивое развитие сельских территорий на 2014 - 2017 годы и на период до 2020 года" 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</si>
  <si>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</si>
  <si>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</si>
  <si>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</si>
  <si>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 2021 год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</si>
  <si>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</si>
  <si>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</si>
  <si>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</si>
  <si>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</si>
  <si>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>Распределение межбюджетных трансфертов бюджетам сельских поселений МО  "Усть-Коксинский район" РА на  2022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</si>
  <si>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</si>
  <si>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 xml:space="preserve">Приложение 22
к решению «О бюджете  муниципального образования   "Усть-Коксинский район" РА на 2020 год и плановый период 2021 и 2022 годов»
</t>
  </si>
  <si>
    <t xml:space="preserve">Приложение 23
к решению «О бюджете  муниципального образования   "Усть-Коксинский район" РА на 2020 год и плановый период 2021 и 2022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</si>
</sst>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6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6" fontId="9" fillId="0" borderId="0" xfId="2" applyNumberFormat="1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165" fontId="2" fillId="0" borderId="2" xfId="2" applyNumberFormat="1" applyFont="1" applyFill="1" applyBorder="1" applyAlignment="1" applyProtection="1">
      <alignment horizontal="justify" wrapText="1"/>
      <protection locked="0"/>
    </xf>
    <xf numFmtId="167" fontId="2" fillId="0" borderId="12" xfId="1" applyNumberFormat="1" applyFont="1" applyFill="1" applyBorder="1" applyAlignment="1">
      <alignment horizontal="center"/>
    </xf>
    <xf numFmtId="167" fontId="2" fillId="0" borderId="13" xfId="1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justify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20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49" fontId="22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165" fontId="9" fillId="0" borderId="2" xfId="2" applyNumberFormat="1" applyFont="1" applyFill="1" applyBorder="1" applyAlignment="1">
      <alignment horizontal="center" vertical="center" wrapText="1"/>
    </xf>
    <xf numFmtId="168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168" fontId="14" fillId="3" borderId="0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21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47"/>
  <sheetViews>
    <sheetView tabSelected="1" view="pageBreakPreview" topLeftCell="B1" zoomScale="75" zoomScaleNormal="75" zoomScaleSheetLayoutView="75" workbookViewId="0">
      <selection activeCell="AF11" sqref="AF11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36.85546875" style="52" customWidth="1"/>
    <col min="4" max="4" width="8.28515625" style="53" hidden="1" customWidth="1"/>
    <col min="5" max="5" width="15.85546875" style="54" hidden="1" customWidth="1"/>
    <col min="6" max="6" width="14.85546875" style="54" hidden="1" customWidth="1"/>
    <col min="7" max="7" width="15.85546875" style="54" hidden="1" customWidth="1"/>
    <col min="8" max="8" width="15.28515625" style="54" hidden="1" customWidth="1"/>
    <col min="9" max="9" width="15.5703125" style="54" hidden="1" customWidth="1"/>
    <col min="10" max="10" width="18.42578125" style="54" hidden="1" customWidth="1"/>
    <col min="11" max="11" width="16.42578125" style="54" hidden="1" customWidth="1"/>
    <col min="12" max="13" width="14.85546875" style="54" hidden="1" customWidth="1"/>
    <col min="14" max="14" width="16.140625" style="54" hidden="1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6.5703125" style="1" bestFit="1" customWidth="1"/>
    <col min="32" max="39" width="15.140625" style="1" bestFit="1" customWidth="1"/>
    <col min="40" max="40" width="15.140625" style="1" customWidth="1"/>
    <col min="41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145" x14ac:dyDescent="0.2">
      <c r="B1" s="68"/>
      <c r="C1" s="3"/>
      <c r="D1" s="4"/>
    </row>
    <row r="2" spans="1:145" s="1" customFormat="1" ht="72.75" customHeight="1" x14ac:dyDescent="0.2">
      <c r="B2" s="2"/>
      <c r="C2" s="3"/>
      <c r="D2" s="4"/>
      <c r="E2" s="3"/>
      <c r="F2" s="3"/>
      <c r="G2" s="3"/>
      <c r="H2" s="3"/>
      <c r="I2" s="5"/>
      <c r="J2" s="5"/>
      <c r="K2" s="106"/>
      <c r="L2" s="106"/>
      <c r="M2" s="106"/>
      <c r="N2" s="106"/>
      <c r="O2" s="6"/>
      <c r="P2" s="6"/>
      <c r="Q2" s="6"/>
      <c r="AK2" s="106" t="s">
        <v>51</v>
      </c>
      <c r="AL2" s="106"/>
      <c r="AM2" s="106"/>
      <c r="AN2" s="106"/>
    </row>
    <row r="3" spans="1:145" s="1" customFormat="1" ht="18.75" x14ac:dyDescent="0.3">
      <c r="A3" s="6"/>
      <c r="B3" s="110" t="s">
        <v>49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/>
      <c r="O4" s="7"/>
      <c r="P4" s="7"/>
      <c r="Q4" s="7"/>
      <c r="AN4" s="27" t="s">
        <v>18</v>
      </c>
    </row>
    <row r="5" spans="1:145" s="1" customFormat="1" ht="27.6" customHeight="1" thickBot="1" x14ac:dyDescent="0.3">
      <c r="B5" s="107"/>
      <c r="C5" s="108" t="s">
        <v>0</v>
      </c>
      <c r="D5" s="10"/>
      <c r="E5" s="109" t="s">
        <v>42</v>
      </c>
      <c r="F5" s="109"/>
      <c r="G5" s="109"/>
      <c r="H5" s="109"/>
      <c r="I5" s="109"/>
      <c r="J5" s="109"/>
      <c r="K5" s="109"/>
      <c r="L5" s="109"/>
      <c r="M5" s="109"/>
      <c r="N5" s="109"/>
      <c r="O5" s="7"/>
      <c r="P5" s="7"/>
      <c r="Q5" s="7"/>
      <c r="U5" s="111" t="s">
        <v>43</v>
      </c>
      <c r="V5" s="111"/>
      <c r="W5" s="111"/>
      <c r="X5" s="111"/>
      <c r="Y5" s="111"/>
      <c r="Z5" s="111"/>
      <c r="AA5" s="111"/>
      <c r="AB5" s="111"/>
      <c r="AC5" s="111"/>
      <c r="AD5" s="111"/>
      <c r="AE5" s="112" t="s">
        <v>44</v>
      </c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145" s="18" customFormat="1" ht="51" customHeight="1" thickBot="1" x14ac:dyDescent="0.35">
      <c r="A6" s="12"/>
      <c r="B6" s="107"/>
      <c r="C6" s="108"/>
      <c r="D6" s="113" t="s">
        <v>1</v>
      </c>
      <c r="E6" s="62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4" t="s">
        <v>14</v>
      </c>
      <c r="L6" s="64" t="s">
        <v>15</v>
      </c>
      <c r="M6" s="64" t="s">
        <v>19</v>
      </c>
      <c r="N6" s="64" t="s">
        <v>17</v>
      </c>
      <c r="O6" s="61" t="s">
        <v>16</v>
      </c>
      <c r="P6" s="55" t="s">
        <v>17</v>
      </c>
      <c r="Q6" s="14" t="s">
        <v>2</v>
      </c>
      <c r="R6" s="15"/>
      <c r="S6" s="16"/>
      <c r="T6" s="12"/>
      <c r="U6" s="62" t="s">
        <v>8</v>
      </c>
      <c r="V6" s="64" t="s">
        <v>9</v>
      </c>
      <c r="W6" s="64" t="s">
        <v>10</v>
      </c>
      <c r="X6" s="64" t="s">
        <v>11</v>
      </c>
      <c r="Y6" s="64" t="s">
        <v>12</v>
      </c>
      <c r="Z6" s="64" t="s">
        <v>13</v>
      </c>
      <c r="AA6" s="64" t="s">
        <v>14</v>
      </c>
      <c r="AB6" s="64" t="s">
        <v>15</v>
      </c>
      <c r="AC6" s="64" t="s">
        <v>19</v>
      </c>
      <c r="AD6" s="64" t="s">
        <v>17</v>
      </c>
      <c r="AE6" s="94" t="s">
        <v>8</v>
      </c>
      <c r="AF6" s="95" t="s">
        <v>9</v>
      </c>
      <c r="AG6" s="95" t="s">
        <v>10</v>
      </c>
      <c r="AH6" s="95" t="s">
        <v>11</v>
      </c>
      <c r="AI6" s="95" t="s">
        <v>12</v>
      </c>
      <c r="AJ6" s="95" t="s">
        <v>13</v>
      </c>
      <c r="AK6" s="95" t="s">
        <v>14</v>
      </c>
      <c r="AL6" s="95" t="s">
        <v>15</v>
      </c>
      <c r="AM6" s="95" t="s">
        <v>19</v>
      </c>
      <c r="AN6" s="95" t="s">
        <v>17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</row>
    <row r="7" spans="1:145" s="28" customFormat="1" ht="16.5" thickBot="1" x14ac:dyDescent="0.3">
      <c r="A7" s="19"/>
      <c r="B7" s="20" t="s">
        <v>3</v>
      </c>
      <c r="C7" s="21" t="s">
        <v>4</v>
      </c>
      <c r="D7" s="114"/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2">
        <v>1</v>
      </c>
      <c r="P7" s="23">
        <v>16</v>
      </c>
      <c r="Q7" s="24">
        <v>17</v>
      </c>
      <c r="R7" s="25"/>
      <c r="S7" s="26"/>
      <c r="T7" s="19"/>
      <c r="U7" s="21">
        <v>1</v>
      </c>
      <c r="V7" s="21">
        <v>2</v>
      </c>
      <c r="W7" s="21">
        <v>3</v>
      </c>
      <c r="X7" s="21">
        <v>4</v>
      </c>
      <c r="Y7" s="21">
        <v>5</v>
      </c>
      <c r="Z7" s="21">
        <v>6</v>
      </c>
      <c r="AA7" s="21">
        <v>7</v>
      </c>
      <c r="AB7" s="21">
        <v>8</v>
      </c>
      <c r="AC7" s="21">
        <v>9</v>
      </c>
      <c r="AD7" s="21">
        <v>10</v>
      </c>
      <c r="AE7" s="21">
        <v>11</v>
      </c>
      <c r="AF7" s="21">
        <v>12</v>
      </c>
      <c r="AG7" s="21">
        <v>13</v>
      </c>
      <c r="AH7" s="21">
        <v>14</v>
      </c>
      <c r="AI7" s="21">
        <v>15</v>
      </c>
      <c r="AJ7" s="21">
        <v>16</v>
      </c>
      <c r="AK7" s="21">
        <v>17</v>
      </c>
      <c r="AL7" s="21">
        <v>18</v>
      </c>
      <c r="AM7" s="21">
        <v>19</v>
      </c>
      <c r="AN7" s="21">
        <v>20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</row>
    <row r="8" spans="1:145" s="40" customFormat="1" ht="78" customHeight="1" x14ac:dyDescent="0.2">
      <c r="A8" s="32"/>
      <c r="B8" s="33" t="s">
        <v>5</v>
      </c>
      <c r="C8" s="67" t="s">
        <v>20</v>
      </c>
      <c r="D8" s="34"/>
      <c r="E8" s="69">
        <f>SUM(F8:N8)</f>
        <v>6764100</v>
      </c>
      <c r="F8" s="70">
        <v>608070</v>
      </c>
      <c r="G8" s="70">
        <v>898610</v>
      </c>
      <c r="H8" s="70">
        <v>402250</v>
      </c>
      <c r="I8" s="70">
        <v>333500</v>
      </c>
      <c r="J8" s="70">
        <v>588430</v>
      </c>
      <c r="K8" s="70">
        <v>599890</v>
      </c>
      <c r="L8" s="70">
        <v>512320</v>
      </c>
      <c r="M8" s="70">
        <v>2289890</v>
      </c>
      <c r="N8" s="70">
        <v>531140</v>
      </c>
      <c r="O8" s="35"/>
      <c r="P8" s="36"/>
      <c r="Q8" s="36"/>
      <c r="R8" s="36"/>
      <c r="S8" s="36"/>
      <c r="T8" s="37"/>
      <c r="U8" s="69">
        <f>SUM(V8:AD8)</f>
        <v>-157600</v>
      </c>
      <c r="V8" s="70">
        <f t="shared" ref="V8:V9" si="0">AF8-F8</f>
        <v>255590</v>
      </c>
      <c r="W8" s="70">
        <f t="shared" ref="W8:W9" si="1">AG8-G8</f>
        <v>-445040</v>
      </c>
      <c r="X8" s="70">
        <f t="shared" ref="X8:X9" si="2">AH8-H8</f>
        <v>-179840</v>
      </c>
      <c r="Y8" s="70">
        <f t="shared" ref="Y8:Y9" si="3">AI8-I8</f>
        <v>1029340</v>
      </c>
      <c r="Z8" s="70">
        <f t="shared" ref="Z8:Z9" si="4">AJ8-J8</f>
        <v>749280</v>
      </c>
      <c r="AA8" s="70">
        <f t="shared" ref="AA8:AA9" si="5">AK8-K8</f>
        <v>28530</v>
      </c>
      <c r="AB8" s="70">
        <f t="shared" ref="AB8:AB9" si="6">AL8-L8</f>
        <v>613770</v>
      </c>
      <c r="AC8" s="70">
        <f t="shared" ref="AC8:AC9" si="7">AM8-M8</f>
        <v>-2289890</v>
      </c>
      <c r="AD8" s="70">
        <f t="shared" ref="AD8:AD9" si="8">AN8-N8</f>
        <v>80660</v>
      </c>
      <c r="AE8" s="88">
        <f t="shared" ref="AE8:AE11" si="9">SUM(AF8:AN8)</f>
        <v>6606500</v>
      </c>
      <c r="AF8" s="89">
        <v>863660</v>
      </c>
      <c r="AG8" s="89">
        <v>453570</v>
      </c>
      <c r="AH8" s="89">
        <v>222410</v>
      </c>
      <c r="AI8" s="89">
        <v>1362840</v>
      </c>
      <c r="AJ8" s="89">
        <v>1337710</v>
      </c>
      <c r="AK8" s="89">
        <v>628420</v>
      </c>
      <c r="AL8" s="89">
        <v>1126090</v>
      </c>
      <c r="AM8" s="89">
        <v>0</v>
      </c>
      <c r="AN8" s="89">
        <v>611800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s="40" customFormat="1" ht="91.9" customHeight="1" x14ac:dyDescent="0.2">
      <c r="A9" s="32"/>
      <c r="B9" s="42" t="s">
        <v>6</v>
      </c>
      <c r="C9" s="67" t="s">
        <v>21</v>
      </c>
      <c r="D9" s="73"/>
      <c r="E9" s="69">
        <f>SUM(F9:N9)</f>
        <v>17093700</v>
      </c>
      <c r="F9" s="70">
        <v>2247500</v>
      </c>
      <c r="G9" s="70">
        <v>2164000</v>
      </c>
      <c r="H9" s="70">
        <v>1955500</v>
      </c>
      <c r="I9" s="70">
        <v>1767000</v>
      </c>
      <c r="J9" s="70">
        <f>2728500-650000</f>
        <v>2078500</v>
      </c>
      <c r="K9" s="70">
        <v>2492500</v>
      </c>
      <c r="L9" s="70">
        <v>1158000</v>
      </c>
      <c r="M9" s="70">
        <v>1229200</v>
      </c>
      <c r="N9" s="70">
        <v>2001500</v>
      </c>
      <c r="O9" s="43"/>
      <c r="P9" s="44"/>
      <c r="Q9" s="44"/>
      <c r="R9" s="41"/>
      <c r="S9" s="41"/>
      <c r="T9" s="45"/>
      <c r="U9" s="69">
        <f>SUM(V9:AD9)</f>
        <v>0</v>
      </c>
      <c r="V9" s="70">
        <f t="shared" si="0"/>
        <v>-319540</v>
      </c>
      <c r="W9" s="70">
        <f t="shared" si="1"/>
        <v>352560</v>
      </c>
      <c r="X9" s="70">
        <f t="shared" si="2"/>
        <v>172030</v>
      </c>
      <c r="Y9" s="70">
        <f t="shared" si="3"/>
        <v>-1130180</v>
      </c>
      <c r="Z9" s="70">
        <f t="shared" si="4"/>
        <v>-878760</v>
      </c>
      <c r="AA9" s="70">
        <f t="shared" si="5"/>
        <v>264690</v>
      </c>
      <c r="AB9" s="70">
        <f t="shared" si="6"/>
        <v>-639350</v>
      </c>
      <c r="AC9" s="70">
        <f t="shared" si="7"/>
        <v>2208030</v>
      </c>
      <c r="AD9" s="70">
        <f t="shared" si="8"/>
        <v>-29480</v>
      </c>
      <c r="AE9" s="88">
        <f t="shared" si="9"/>
        <v>17093700</v>
      </c>
      <c r="AF9" s="89">
        <v>1927960</v>
      </c>
      <c r="AG9" s="89">
        <v>2516560</v>
      </c>
      <c r="AH9" s="89">
        <v>2127530</v>
      </c>
      <c r="AI9" s="89">
        <v>636820</v>
      </c>
      <c r="AJ9" s="89">
        <v>1199740</v>
      </c>
      <c r="AK9" s="89">
        <v>2757190</v>
      </c>
      <c r="AL9" s="89">
        <v>518650</v>
      </c>
      <c r="AM9" s="89">
        <v>3437230</v>
      </c>
      <c r="AN9" s="89">
        <v>1972020</v>
      </c>
      <c r="AO9" s="38"/>
      <c r="AP9" s="38"/>
      <c r="AQ9" s="38"/>
      <c r="AR9" s="38"/>
      <c r="AS9" s="38"/>
      <c r="AT9" s="38"/>
      <c r="AU9" s="84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</row>
    <row r="10" spans="1:145" s="40" customFormat="1" ht="54" customHeight="1" x14ac:dyDescent="0.2">
      <c r="A10" s="32"/>
      <c r="B10" s="75" t="s">
        <v>7</v>
      </c>
      <c r="C10" s="76" t="s">
        <v>24</v>
      </c>
      <c r="D10" s="77"/>
      <c r="E10" s="78">
        <f>SUM(F10:N10)</f>
        <v>0</v>
      </c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/>
      <c r="Q10" s="81"/>
      <c r="R10" s="81"/>
      <c r="S10" s="81"/>
      <c r="T10" s="82"/>
      <c r="U10" s="78">
        <f>SUM(V10:AD10)</f>
        <v>0</v>
      </c>
      <c r="V10" s="79"/>
      <c r="W10" s="79"/>
      <c r="X10" s="79"/>
      <c r="Y10" s="79"/>
      <c r="Z10" s="79"/>
      <c r="AA10" s="79"/>
      <c r="AB10" s="79"/>
      <c r="AC10" s="79"/>
      <c r="AD10" s="79"/>
      <c r="AE10" s="78">
        <f t="shared" si="9"/>
        <v>12166700</v>
      </c>
      <c r="AF10" s="79">
        <f>AF11+AF12+AF13</f>
        <v>1833500</v>
      </c>
      <c r="AG10" s="79">
        <f t="shared" ref="AG10:AN10" si="10">AG11+AG12+AG13</f>
        <v>1770000</v>
      </c>
      <c r="AH10" s="79">
        <f t="shared" si="10"/>
        <v>909800</v>
      </c>
      <c r="AI10" s="79">
        <f t="shared" si="10"/>
        <v>1180990</v>
      </c>
      <c r="AJ10" s="79">
        <f t="shared" si="10"/>
        <v>1135640</v>
      </c>
      <c r="AK10" s="79">
        <f t="shared" si="10"/>
        <v>1600710</v>
      </c>
      <c r="AL10" s="79">
        <f t="shared" si="10"/>
        <v>1317870</v>
      </c>
      <c r="AM10" s="79">
        <f t="shared" si="10"/>
        <v>1760430</v>
      </c>
      <c r="AN10" s="79">
        <f t="shared" si="10"/>
        <v>657760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</row>
    <row r="11" spans="1:145" s="93" customFormat="1" ht="55.5" customHeight="1" x14ac:dyDescent="0.2">
      <c r="A11" s="85"/>
      <c r="B11" s="86" t="s">
        <v>47</v>
      </c>
      <c r="C11" s="83" t="s">
        <v>46</v>
      </c>
      <c r="D11" s="87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91"/>
      <c r="Q11" s="91"/>
      <c r="R11" s="91"/>
      <c r="S11" s="91"/>
      <c r="T11" s="92"/>
      <c r="U11" s="88"/>
      <c r="V11" s="89"/>
      <c r="W11" s="89"/>
      <c r="X11" s="89"/>
      <c r="Y11" s="89"/>
      <c r="Z11" s="89"/>
      <c r="AA11" s="89"/>
      <c r="AB11" s="89"/>
      <c r="AC11" s="89"/>
      <c r="AD11" s="89"/>
      <c r="AE11" s="89">
        <f t="shared" si="9"/>
        <v>12166700</v>
      </c>
      <c r="AF11" s="89">
        <f>1321100+239100+AF20</f>
        <v>1833500</v>
      </c>
      <c r="AG11" s="70">
        <f>1382350+AG20</f>
        <v>1770000</v>
      </c>
      <c r="AH11" s="70">
        <f>734100+AH20</f>
        <v>909800</v>
      </c>
      <c r="AI11" s="70">
        <f>1000650+AI20</f>
        <v>1180990</v>
      </c>
      <c r="AJ11" s="70">
        <f>836300+AJ20</f>
        <v>1135640</v>
      </c>
      <c r="AK11" s="70">
        <f>1302300+AK20</f>
        <v>1600710</v>
      </c>
      <c r="AL11" s="70">
        <f>158900+968400+AL20</f>
        <v>1317870</v>
      </c>
      <c r="AM11" s="70">
        <f>1476900+AM20</f>
        <v>1760430</v>
      </c>
      <c r="AN11" s="70">
        <f>498800+AN20</f>
        <v>657760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</row>
    <row r="12" spans="1:145" s="93" customFormat="1" ht="48.75" hidden="1" customHeight="1" x14ac:dyDescent="0.2">
      <c r="A12" s="85"/>
      <c r="B12" s="86"/>
      <c r="C12" s="96"/>
      <c r="D12" s="8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1"/>
      <c r="Q12" s="91"/>
      <c r="R12" s="91"/>
      <c r="S12" s="91"/>
      <c r="T12" s="9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8"/>
      <c r="AF12" s="89"/>
      <c r="AG12" s="89"/>
      <c r="AH12" s="89"/>
      <c r="AI12" s="89"/>
      <c r="AJ12" s="89"/>
      <c r="AK12" s="89"/>
      <c r="AL12" s="89"/>
      <c r="AM12" s="89"/>
      <c r="AN12" s="89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</row>
    <row r="13" spans="1:145" s="93" customFormat="1" ht="30" hidden="1" customHeight="1" x14ac:dyDescent="0.2">
      <c r="A13" s="85"/>
      <c r="B13" s="86"/>
      <c r="C13" s="96"/>
      <c r="D13" s="87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1"/>
      <c r="Q13" s="91"/>
      <c r="R13" s="91"/>
      <c r="S13" s="91"/>
      <c r="T13" s="92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8"/>
      <c r="AF13" s="89"/>
      <c r="AG13" s="89"/>
      <c r="AH13" s="89"/>
      <c r="AI13" s="89"/>
      <c r="AJ13" s="89"/>
      <c r="AK13" s="89"/>
      <c r="AL13" s="89"/>
      <c r="AM13" s="89"/>
      <c r="AN13" s="89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</row>
    <row r="14" spans="1:145" s="30" customFormat="1" ht="46.5" customHeight="1" x14ac:dyDescent="0.3">
      <c r="A14" s="29"/>
      <c r="B14" s="57"/>
      <c r="C14" s="58" t="s">
        <v>22</v>
      </c>
      <c r="D14" s="59"/>
      <c r="E14" s="69" t="e">
        <f>SUM(F14:N14)</f>
        <v>#REF!</v>
      </c>
      <c r="F14" s="60" t="e">
        <f>F8+F9+#REF!+F10</f>
        <v>#REF!</v>
      </c>
      <c r="G14" s="60" t="e">
        <f>G8+G9+#REF!+G10</f>
        <v>#REF!</v>
      </c>
      <c r="H14" s="60" t="e">
        <f>H8+H9+#REF!+H10</f>
        <v>#REF!</v>
      </c>
      <c r="I14" s="60" t="e">
        <f>I8+I9+#REF!+I10</f>
        <v>#REF!</v>
      </c>
      <c r="J14" s="60" t="e">
        <f>J8+J9+#REF!+J10</f>
        <v>#REF!</v>
      </c>
      <c r="K14" s="60" t="e">
        <f>K8+K9+#REF!+K10</f>
        <v>#REF!</v>
      </c>
      <c r="L14" s="60" t="e">
        <f>L8+L9+#REF!+L10</f>
        <v>#REF!</v>
      </c>
      <c r="M14" s="60" t="e">
        <f>M8+M9+#REF!+M10</f>
        <v>#REF!</v>
      </c>
      <c r="N14" s="60" t="e">
        <f>N8+N9+#REF!+N10</f>
        <v>#REF!</v>
      </c>
      <c r="O14" s="60" t="e">
        <f>O8+O9+#REF!</f>
        <v>#REF!</v>
      </c>
      <c r="P14" s="60" t="e">
        <f>P8+P9+#REF!</f>
        <v>#REF!</v>
      </c>
      <c r="Q14" s="60" t="e">
        <f>Q8+Q9+#REF!</f>
        <v>#REF!</v>
      </c>
      <c r="R14" s="60" t="e">
        <f>R8+R9+#REF!</f>
        <v>#REF!</v>
      </c>
      <c r="S14" s="60" t="e">
        <f>S8+S9+#REF!</f>
        <v>#REF!</v>
      </c>
      <c r="T14" s="60" t="e">
        <f>T8+T9+#REF!</f>
        <v>#REF!</v>
      </c>
      <c r="U14" s="69" t="e">
        <f>SUM(V14:AD14)</f>
        <v>#REF!</v>
      </c>
      <c r="V14" s="60" t="e">
        <f>V8+V9+#REF!+V10</f>
        <v>#REF!</v>
      </c>
      <c r="W14" s="60" t="e">
        <f>W8+W9+#REF!+W10</f>
        <v>#REF!</v>
      </c>
      <c r="X14" s="60" t="e">
        <f>X8+X9+#REF!+X10</f>
        <v>#REF!</v>
      </c>
      <c r="Y14" s="60" t="e">
        <f>Y8+Y9+#REF!+Y10</f>
        <v>#REF!</v>
      </c>
      <c r="Z14" s="60" t="e">
        <f>Z8+Z9+#REF!+Z10</f>
        <v>#REF!</v>
      </c>
      <c r="AA14" s="60" t="e">
        <f>AA8+AA9+#REF!+AA10</f>
        <v>#REF!</v>
      </c>
      <c r="AB14" s="60" t="e">
        <f>AB8+AB9+#REF!+AB10</f>
        <v>#REF!</v>
      </c>
      <c r="AC14" s="60" t="e">
        <f>AC8+AC9+#REF!+AC10</f>
        <v>#REF!</v>
      </c>
      <c r="AD14" s="60" t="e">
        <f>AD8+AD9+#REF!+AD10</f>
        <v>#REF!</v>
      </c>
      <c r="AE14" s="69">
        <f>SUM(AF14:AN14)</f>
        <v>35866900</v>
      </c>
      <c r="AF14" s="69">
        <f>AF8+AF9+AF10</f>
        <v>4625120</v>
      </c>
      <c r="AG14" s="69">
        <f t="shared" ref="AG14:AN14" si="11">AG8+AG9+AG10</f>
        <v>4740130</v>
      </c>
      <c r="AH14" s="69">
        <f t="shared" si="11"/>
        <v>3259740</v>
      </c>
      <c r="AI14" s="69">
        <f t="shared" si="11"/>
        <v>3180650</v>
      </c>
      <c r="AJ14" s="69">
        <f t="shared" si="11"/>
        <v>3673090</v>
      </c>
      <c r="AK14" s="69">
        <f t="shared" si="11"/>
        <v>4986320</v>
      </c>
      <c r="AL14" s="69">
        <f t="shared" si="11"/>
        <v>2962610</v>
      </c>
      <c r="AM14" s="69">
        <f t="shared" si="11"/>
        <v>5197660</v>
      </c>
      <c r="AN14" s="69">
        <f t="shared" si="11"/>
        <v>3241580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ht="34.15" hidden="1" customHeight="1" x14ac:dyDescent="0.25">
      <c r="B15" s="97"/>
      <c r="C15" s="27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>
        <v>16.2</v>
      </c>
      <c r="AG15" s="27">
        <v>23.1</v>
      </c>
      <c r="AH15" s="27">
        <v>10.199999999999999</v>
      </c>
      <c r="AI15" s="27">
        <v>11.2</v>
      </c>
      <c r="AJ15" s="27">
        <v>17.600000000000001</v>
      </c>
      <c r="AK15" s="27">
        <v>18.55</v>
      </c>
      <c r="AL15" s="27">
        <v>11</v>
      </c>
      <c r="AM15" s="27">
        <v>17.5</v>
      </c>
      <c r="AN15" s="27">
        <v>8.8000000000000007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ht="37.15" hidden="1" customHeight="1" x14ac:dyDescent="0.25">
      <c r="B16" s="97"/>
      <c r="C16" s="27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f>1190*1.302</f>
        <v>1549.38</v>
      </c>
      <c r="AF16" s="101">
        <f>AE16*AF15*12-AF18</f>
        <v>273310.63199999998</v>
      </c>
      <c r="AG16" s="101">
        <f>AE16*AG15*12-AG18</f>
        <v>387654.87600000005</v>
      </c>
      <c r="AH16" s="101">
        <f>AH15*AE16*12-AH18</f>
        <v>175699.69199999998</v>
      </c>
      <c r="AI16" s="101">
        <f>AE16*AI15*12-AI18</f>
        <v>180347.83200000002</v>
      </c>
      <c r="AJ16" s="101">
        <f>AE16*AJ15*12-AJ18</f>
        <v>299340.21600000001</v>
      </c>
      <c r="AK16" s="101">
        <f>AE16*12*AK15-AK18</f>
        <v>298410.58799999999</v>
      </c>
      <c r="AL16" s="101">
        <f>AE16*AL15*12-AL18</f>
        <v>190573.74</v>
      </c>
      <c r="AM16" s="101">
        <f>AE16*AM15*12-AM18</f>
        <v>283536.54000000004</v>
      </c>
      <c r="AN16" s="101">
        <f>AE16*AN15*12-AN18</f>
        <v>158966.38800000001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2:145" ht="15.75" hidden="1" x14ac:dyDescent="0.25">
      <c r="B17" s="97"/>
      <c r="C17" s="27" t="s">
        <v>48</v>
      </c>
      <c r="D17" s="100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>
        <v>6</v>
      </c>
      <c r="AG17" s="27">
        <v>9</v>
      </c>
      <c r="AH17" s="27">
        <v>3</v>
      </c>
      <c r="AI17" s="27">
        <v>6</v>
      </c>
      <c r="AJ17" s="27">
        <v>6</v>
      </c>
      <c r="AK17" s="27">
        <v>10</v>
      </c>
      <c r="AL17" s="27">
        <v>3</v>
      </c>
      <c r="AM17" s="27">
        <v>9</v>
      </c>
      <c r="AN17" s="27">
        <v>1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2:145" ht="40.15" hidden="1" customHeight="1" x14ac:dyDescent="0.25">
      <c r="B18" s="97"/>
      <c r="C18" s="27"/>
      <c r="D18" s="100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>
        <f>AE16*AF17*3</f>
        <v>27888.840000000004</v>
      </c>
      <c r="AG18" s="27">
        <f>AE16*AG17*3</f>
        <v>41833.260000000009</v>
      </c>
      <c r="AH18" s="27">
        <f>AE16*AH17*3</f>
        <v>13944.420000000002</v>
      </c>
      <c r="AI18" s="27">
        <f>AE16*AI17*3</f>
        <v>27888.840000000004</v>
      </c>
      <c r="AJ18" s="27">
        <f>AE16*AJ17*3</f>
        <v>27888.840000000004</v>
      </c>
      <c r="AK18" s="27">
        <f>AE16*AK17*3</f>
        <v>46481.4</v>
      </c>
      <c r="AL18" s="27">
        <f>AE16*AL17*3</f>
        <v>13944.420000000002</v>
      </c>
      <c r="AM18" s="27">
        <f>AE16*AM17*3</f>
        <v>41833.260000000009</v>
      </c>
      <c r="AN18" s="27">
        <f>AE16*AN17*3</f>
        <v>4648.1400000000003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2:145" hidden="1" x14ac:dyDescent="0.2">
      <c r="B19" s="68"/>
      <c r="C19" s="3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2:145" ht="15.75" hidden="1" x14ac:dyDescent="0.2">
      <c r="B20" s="68"/>
      <c r="C20" s="3"/>
      <c r="AE20" s="88">
        <f t="shared" ref="AE20" si="12">SUM(AF20:AN20)</f>
        <v>2247800</v>
      </c>
      <c r="AF20" s="1">
        <v>273300</v>
      </c>
      <c r="AG20" s="1">
        <v>387650</v>
      </c>
      <c r="AH20" s="1">
        <v>175700</v>
      </c>
      <c r="AI20" s="1">
        <v>180340</v>
      </c>
      <c r="AJ20" s="1">
        <v>299340</v>
      </c>
      <c r="AK20" s="1">
        <v>298410</v>
      </c>
      <c r="AL20" s="1">
        <v>190570</v>
      </c>
      <c r="AM20" s="1">
        <v>283530</v>
      </c>
      <c r="AN20" s="1">
        <v>158960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2:145" hidden="1" x14ac:dyDescent="0.2">
      <c r="B21" s="68"/>
      <c r="C21" s="3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2:145" x14ac:dyDescent="0.2">
      <c r="B22" s="68"/>
      <c r="C22" s="3"/>
    </row>
    <row r="23" spans="2:145" x14ac:dyDescent="0.2">
      <c r="B23" s="68"/>
      <c r="C23" s="3"/>
    </row>
    <row r="24" spans="2:145" x14ac:dyDescent="0.2">
      <c r="B24" s="68"/>
      <c r="C24" s="3"/>
    </row>
    <row r="25" spans="2:145" x14ac:dyDescent="0.2">
      <c r="B25" s="68"/>
      <c r="C25" s="3"/>
    </row>
    <row r="26" spans="2:145" x14ac:dyDescent="0.2">
      <c r="B26" s="68"/>
      <c r="C26" s="3"/>
    </row>
    <row r="27" spans="2:145" x14ac:dyDescent="0.2">
      <c r="B27" s="68"/>
      <c r="C27" s="3"/>
    </row>
    <row r="28" spans="2:145" x14ac:dyDescent="0.2">
      <c r="B28" s="68"/>
      <c r="C28" s="3"/>
    </row>
    <row r="29" spans="2:145" x14ac:dyDescent="0.2">
      <c r="B29" s="68"/>
      <c r="C29" s="3"/>
    </row>
    <row r="30" spans="2:145" x14ac:dyDescent="0.2">
      <c r="B30" s="68"/>
      <c r="C30" s="3"/>
    </row>
    <row r="31" spans="2:145" x14ac:dyDescent="0.2">
      <c r="B31" s="68"/>
      <c r="C31" s="3"/>
    </row>
    <row r="32" spans="2:145" x14ac:dyDescent="0.2">
      <c r="B32" s="68"/>
      <c r="C32" s="3"/>
    </row>
    <row r="33" spans="2:48" x14ac:dyDescent="0.2">
      <c r="B33" s="68"/>
      <c r="C33" s="3"/>
    </row>
    <row r="34" spans="2:48" x14ac:dyDescent="0.2">
      <c r="B34" s="68"/>
      <c r="C34" s="3"/>
    </row>
    <row r="35" spans="2:48" x14ac:dyDescent="0.2">
      <c r="B35" s="68"/>
      <c r="C35" s="3"/>
    </row>
    <row r="36" spans="2:48" x14ac:dyDescent="0.2">
      <c r="B36" s="68"/>
      <c r="C36" s="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2:48" x14ac:dyDescent="0.2">
      <c r="B37" s="68"/>
      <c r="C37" s="3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2:48" x14ac:dyDescent="0.2">
      <c r="B38" s="68"/>
      <c r="C38" s="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2:48" x14ac:dyDescent="0.2">
      <c r="B39" s="68"/>
      <c r="C39" s="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2:48" x14ac:dyDescent="0.2">
      <c r="B40" s="68"/>
      <c r="C40" s="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2:48" x14ac:dyDescent="0.2">
      <c r="B41" s="68"/>
      <c r="C41" s="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2:48" x14ac:dyDescent="0.2">
      <c r="B42" s="68"/>
      <c r="C42" s="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2:48" x14ac:dyDescent="0.2">
      <c r="B43" s="68"/>
      <c r="C43" s="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2:48" x14ac:dyDescent="0.2">
      <c r="B44" s="68"/>
      <c r="C44" s="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2:48" x14ac:dyDescent="0.2">
      <c r="B45" s="68"/>
      <c r="C45" s="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2:48" x14ac:dyDescent="0.2">
      <c r="B46" s="68"/>
      <c r="C46" s="3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2:48" x14ac:dyDescent="0.2">
      <c r="B47" s="68"/>
      <c r="C47" s="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</sheetData>
  <mergeCells count="9"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3"/>
  <sheetViews>
    <sheetView topLeftCell="B1" zoomScale="87" zoomScaleNormal="87" zoomScaleSheetLayoutView="86" workbookViewId="0">
      <selection activeCell="B3" sqref="B3:N3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5.8554687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6.42578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 x14ac:dyDescent="0.2">
      <c r="B1" s="68"/>
      <c r="C1" s="3"/>
      <c r="D1" s="4"/>
    </row>
    <row r="2" spans="1:48" s="1" customFormat="1" ht="77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106" t="s">
        <v>52</v>
      </c>
      <c r="L2" s="106"/>
      <c r="M2" s="106"/>
      <c r="N2" s="106"/>
      <c r="O2" s="6"/>
      <c r="P2" s="6"/>
      <c r="Q2" s="6"/>
    </row>
    <row r="3" spans="1:48" s="1" customFormat="1" ht="18.75" x14ac:dyDescent="0.2">
      <c r="A3" s="6"/>
      <c r="B3" s="115" t="s">
        <v>45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6"/>
      <c r="P3" s="6"/>
      <c r="Q3" s="7"/>
    </row>
    <row r="4" spans="1:48" s="1" customFormat="1" ht="16.5" thickBot="1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 t="s">
        <v>18</v>
      </c>
      <c r="O4" s="7"/>
      <c r="P4" s="7"/>
      <c r="Q4" s="7"/>
    </row>
    <row r="5" spans="1:48" s="18" customFormat="1" ht="49.5" customHeight="1" thickBot="1" x14ac:dyDescent="0.35">
      <c r="A5" s="12"/>
      <c r="B5" s="13"/>
      <c r="C5" s="56" t="s">
        <v>0</v>
      </c>
      <c r="D5" s="114" t="s">
        <v>1</v>
      </c>
      <c r="E5" s="62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19</v>
      </c>
      <c r="N5" s="64" t="s">
        <v>17</v>
      </c>
      <c r="O5" s="61" t="s">
        <v>16</v>
      </c>
      <c r="P5" s="55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5" thickBot="1" x14ac:dyDescent="0.3">
      <c r="A6" s="19"/>
      <c r="B6" s="20" t="s">
        <v>3</v>
      </c>
      <c r="C6" s="21" t="s">
        <v>4</v>
      </c>
      <c r="D6" s="114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40" customFormat="1" ht="57" customHeight="1" x14ac:dyDescent="0.25">
      <c r="A7" s="32"/>
      <c r="B7" s="33" t="s">
        <v>5</v>
      </c>
      <c r="C7" s="67" t="s">
        <v>20</v>
      </c>
      <c r="D7" s="34"/>
      <c r="E7" s="69">
        <f>SUM(F7:N7)</f>
        <v>6606500</v>
      </c>
      <c r="F7" s="89">
        <v>863660</v>
      </c>
      <c r="G7" s="89">
        <v>453570</v>
      </c>
      <c r="H7" s="89">
        <v>222410</v>
      </c>
      <c r="I7" s="89">
        <v>1362840</v>
      </c>
      <c r="J7" s="89">
        <v>1337710</v>
      </c>
      <c r="K7" s="89">
        <v>628420</v>
      </c>
      <c r="L7" s="89">
        <v>1126090</v>
      </c>
      <c r="M7" s="89">
        <v>0</v>
      </c>
      <c r="N7" s="89">
        <v>611800</v>
      </c>
      <c r="O7" s="35"/>
      <c r="P7" s="36"/>
      <c r="Q7" s="36"/>
      <c r="R7" s="36"/>
      <c r="S7" s="36"/>
      <c r="T7" s="37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40" customFormat="1" ht="63.75" customHeight="1" x14ac:dyDescent="0.25">
      <c r="A8" s="32"/>
      <c r="B8" s="42" t="s">
        <v>6</v>
      </c>
      <c r="C8" s="67" t="s">
        <v>21</v>
      </c>
      <c r="D8" s="73"/>
      <c r="E8" s="69">
        <f>SUM(F8:N8)</f>
        <v>17093700</v>
      </c>
      <c r="F8" s="89">
        <v>1927960</v>
      </c>
      <c r="G8" s="89">
        <v>2516560</v>
      </c>
      <c r="H8" s="89">
        <v>2127530</v>
      </c>
      <c r="I8" s="89">
        <v>636820</v>
      </c>
      <c r="J8" s="89">
        <v>1199740</v>
      </c>
      <c r="K8" s="89">
        <v>2757190</v>
      </c>
      <c r="L8" s="89">
        <v>518650</v>
      </c>
      <c r="M8" s="89">
        <v>3437230</v>
      </c>
      <c r="N8" s="89">
        <v>1972020</v>
      </c>
      <c r="O8" s="43"/>
      <c r="P8" s="44"/>
      <c r="Q8" s="44"/>
      <c r="R8" s="41"/>
      <c r="S8" s="41"/>
      <c r="T8" s="45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23.25" hidden="1" customHeight="1" x14ac:dyDescent="0.25">
      <c r="A9" s="32"/>
      <c r="B9" s="33" t="s">
        <v>23</v>
      </c>
      <c r="C9" s="66" t="s">
        <v>24</v>
      </c>
      <c r="D9" s="46"/>
      <c r="E9" s="69">
        <f>SUM(F9:N9)</f>
        <v>0</v>
      </c>
      <c r="F9" s="70">
        <f>F10+F11+F12+F13+F14+F15</f>
        <v>0</v>
      </c>
      <c r="G9" s="70">
        <f t="shared" ref="G9:N9" si="0">G10+G11+G12+G13+G14+G15</f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47"/>
      <c r="P9" s="48"/>
      <c r="Q9" s="48"/>
      <c r="R9" s="48"/>
      <c r="S9" s="48"/>
      <c r="T9" s="49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33" hidden="1" customHeight="1" x14ac:dyDescent="0.25">
      <c r="A10" s="32"/>
      <c r="B10" s="33" t="s">
        <v>26</v>
      </c>
      <c r="C10" s="65" t="s">
        <v>32</v>
      </c>
      <c r="D10" s="46"/>
      <c r="E10" s="71">
        <f t="shared" ref="E10:E20" si="1">SUM(F10:N10)</f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44.25" hidden="1" customHeight="1" x14ac:dyDescent="0.25">
      <c r="A11" s="32"/>
      <c r="B11" s="33" t="s">
        <v>27</v>
      </c>
      <c r="C11" s="65" t="s">
        <v>25</v>
      </c>
      <c r="D11" s="46"/>
      <c r="E11" s="71">
        <f t="shared" si="1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33" hidden="1" customHeight="1" x14ac:dyDescent="0.25">
      <c r="A12" s="32"/>
      <c r="B12" s="33" t="s">
        <v>35</v>
      </c>
      <c r="C12" s="65" t="s">
        <v>37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8.25" hidden="1" customHeight="1" x14ac:dyDescent="0.25">
      <c r="A13" s="32"/>
      <c r="B13" s="33" t="s">
        <v>36</v>
      </c>
      <c r="C13" s="65" t="s">
        <v>38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 x14ac:dyDescent="0.25">
      <c r="A14" s="32"/>
      <c r="B14" s="33" t="s">
        <v>28</v>
      </c>
      <c r="C14" s="65" t="s">
        <v>39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60" hidden="1" x14ac:dyDescent="0.25">
      <c r="A15" s="32"/>
      <c r="B15" s="33" t="s">
        <v>40</v>
      </c>
      <c r="C15" s="65" t="s">
        <v>29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15.75" hidden="1" x14ac:dyDescent="0.25">
      <c r="A16" s="32"/>
      <c r="B16" s="33"/>
      <c r="C16" s="66" t="s">
        <v>33</v>
      </c>
      <c r="D16" s="46"/>
      <c r="E16" s="69">
        <f>SUM(F16:N16)</f>
        <v>0</v>
      </c>
      <c r="F16" s="70">
        <f>F17+F18+F19+F20</f>
        <v>0</v>
      </c>
      <c r="G16" s="70">
        <f t="shared" ref="G16:N16" si="2">G17+G18+G19+G20</f>
        <v>0</v>
      </c>
      <c r="H16" s="70">
        <f t="shared" si="2"/>
        <v>0</v>
      </c>
      <c r="I16" s="70">
        <f t="shared" si="2"/>
        <v>0</v>
      </c>
      <c r="J16" s="70">
        <f t="shared" si="2"/>
        <v>0</v>
      </c>
      <c r="K16" s="70">
        <f t="shared" si="2"/>
        <v>0</v>
      </c>
      <c r="L16" s="70">
        <f t="shared" si="2"/>
        <v>0</v>
      </c>
      <c r="M16" s="70">
        <f t="shared" si="2"/>
        <v>0</v>
      </c>
      <c r="N16" s="70">
        <f t="shared" si="2"/>
        <v>0</v>
      </c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60" hidden="1" x14ac:dyDescent="0.25">
      <c r="A17" s="32"/>
      <c r="B17" s="33"/>
      <c r="C17" s="65" t="s">
        <v>31</v>
      </c>
      <c r="D17" s="46"/>
      <c r="E17" s="71">
        <f t="shared" si="1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30" hidden="1" x14ac:dyDescent="0.25">
      <c r="A18" s="32"/>
      <c r="B18" s="33"/>
      <c r="C18" s="65" t="s">
        <v>30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45" hidden="1" x14ac:dyDescent="0.25">
      <c r="A19" s="32"/>
      <c r="B19" s="33"/>
      <c r="C19" s="65" t="s">
        <v>34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90" hidden="1" x14ac:dyDescent="0.25">
      <c r="A20" s="32"/>
      <c r="B20" s="33"/>
      <c r="C20" s="65" t="s">
        <v>41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15.75" x14ac:dyDescent="0.25">
      <c r="A21" s="32"/>
      <c r="B21" s="33" t="s">
        <v>7</v>
      </c>
      <c r="C21" s="66" t="s">
        <v>24</v>
      </c>
      <c r="D21" s="46"/>
      <c r="E21" s="69">
        <f>SUM(F21:N21)</f>
        <v>12166700</v>
      </c>
      <c r="F21" s="69">
        <f>F22</f>
        <v>1833500</v>
      </c>
      <c r="G21" s="69">
        <f t="shared" ref="G21:N21" si="3">G22</f>
        <v>1770000</v>
      </c>
      <c r="H21" s="69">
        <f t="shared" si="3"/>
        <v>909800</v>
      </c>
      <c r="I21" s="69">
        <f t="shared" si="3"/>
        <v>1180990</v>
      </c>
      <c r="J21" s="69">
        <f t="shared" si="3"/>
        <v>1135640</v>
      </c>
      <c r="K21" s="69">
        <f t="shared" si="3"/>
        <v>1600710</v>
      </c>
      <c r="L21" s="69">
        <f t="shared" si="3"/>
        <v>1317870</v>
      </c>
      <c r="M21" s="69">
        <f t="shared" si="3"/>
        <v>1760430</v>
      </c>
      <c r="N21" s="69">
        <f t="shared" si="3"/>
        <v>657760</v>
      </c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51.75" customHeight="1" x14ac:dyDescent="0.2">
      <c r="A22" s="32"/>
      <c r="B22" s="86" t="s">
        <v>47</v>
      </c>
      <c r="C22" s="83" t="s">
        <v>46</v>
      </c>
      <c r="D22" s="87"/>
      <c r="E22" s="89">
        <f>SUM(F22:N22)</f>
        <v>12166700</v>
      </c>
      <c r="F22" s="89">
        <v>1833500</v>
      </c>
      <c r="G22" s="70">
        <v>1770000</v>
      </c>
      <c r="H22" s="70">
        <v>909800</v>
      </c>
      <c r="I22" s="70">
        <v>1180990</v>
      </c>
      <c r="J22" s="70">
        <v>1135640</v>
      </c>
      <c r="K22" s="70">
        <v>1600710</v>
      </c>
      <c r="L22" s="70">
        <v>1317870</v>
      </c>
      <c r="M22" s="70">
        <v>1760430</v>
      </c>
      <c r="N22" s="70">
        <v>657760</v>
      </c>
      <c r="O22" s="90"/>
      <c r="P22" s="91"/>
      <c r="Q22" s="91"/>
      <c r="R22" s="91"/>
      <c r="S22" s="91"/>
      <c r="T22" s="92"/>
      <c r="U22" s="104"/>
      <c r="V22" s="103"/>
      <c r="W22" s="103"/>
      <c r="X22" s="103"/>
      <c r="Y22" s="103"/>
      <c r="Z22" s="103"/>
      <c r="AA22" s="103"/>
      <c r="AB22" s="103"/>
      <c r="AC22" s="103"/>
      <c r="AD22" s="103"/>
      <c r="AE22" s="104"/>
      <c r="AF22" s="103"/>
      <c r="AG22" s="105"/>
      <c r="AH22" s="105"/>
      <c r="AI22" s="105"/>
      <c r="AJ22" s="105"/>
      <c r="AK22" s="105"/>
      <c r="AL22" s="105"/>
      <c r="AM22" s="105"/>
      <c r="AN22" s="105"/>
      <c r="AO22" s="38"/>
      <c r="AP22" s="38"/>
      <c r="AQ22" s="38"/>
      <c r="AR22" s="38"/>
      <c r="AS22" s="38"/>
      <c r="AT22" s="38"/>
      <c r="AU22" s="38"/>
      <c r="AV22" s="38"/>
    </row>
    <row r="23" spans="1:48" s="30" customFormat="1" ht="45.75" customHeight="1" x14ac:dyDescent="0.3">
      <c r="A23" s="29"/>
      <c r="B23" s="57"/>
      <c r="C23" s="58" t="s">
        <v>22</v>
      </c>
      <c r="D23" s="59"/>
      <c r="E23" s="69">
        <f>SUM(F23:N23)</f>
        <v>35866900</v>
      </c>
      <c r="F23" s="60">
        <f>F7+F8+F21</f>
        <v>4625120</v>
      </c>
      <c r="G23" s="60">
        <f t="shared" ref="G23:N23" si="4">G7+G8+G21</f>
        <v>4740130</v>
      </c>
      <c r="H23" s="60">
        <f t="shared" si="4"/>
        <v>3259740</v>
      </c>
      <c r="I23" s="60">
        <f t="shared" si="4"/>
        <v>3180650</v>
      </c>
      <c r="J23" s="60">
        <f t="shared" si="4"/>
        <v>3673090</v>
      </c>
      <c r="K23" s="60">
        <f t="shared" si="4"/>
        <v>4986320</v>
      </c>
      <c r="L23" s="60">
        <f t="shared" si="4"/>
        <v>2962610</v>
      </c>
      <c r="M23" s="60">
        <f t="shared" si="4"/>
        <v>5197660</v>
      </c>
      <c r="N23" s="60">
        <f t="shared" si="4"/>
        <v>3241580</v>
      </c>
      <c r="O23" s="60" t="e">
        <f>O7+O8+#REF!</f>
        <v>#REF!</v>
      </c>
      <c r="P23" s="60" t="e">
        <f>P7+P8+#REF!</f>
        <v>#REF!</v>
      </c>
      <c r="Q23" s="60" t="e">
        <f>Q7+Q8+#REF!</f>
        <v>#REF!</v>
      </c>
      <c r="R23" s="60" t="e">
        <f>R7+R8+#REF!</f>
        <v>#REF!</v>
      </c>
      <c r="S23" s="60" t="e">
        <f>S7+S8+#REF!</f>
        <v>#REF!</v>
      </c>
      <c r="T23" s="60" t="e">
        <f>T7+T8+#REF!</f>
        <v>#REF!</v>
      </c>
      <c r="U23" s="31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</sheetData>
  <mergeCells count="3">
    <mergeCell ref="K2:N2"/>
    <mergeCell ref="B3:N3"/>
    <mergeCell ref="D5:D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3"/>
  <sheetViews>
    <sheetView view="pageBreakPreview" topLeftCell="B1" zoomScale="86" zoomScaleNormal="86" zoomScaleSheetLayoutView="86" workbookViewId="0">
      <selection activeCell="G28" sqref="G28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8.4257812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5.5703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 x14ac:dyDescent="0.2">
      <c r="B1" s="68"/>
      <c r="C1" s="3"/>
      <c r="D1" s="4"/>
    </row>
    <row r="2" spans="1:48" s="1" customFormat="1" ht="77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106" t="s">
        <v>53</v>
      </c>
      <c r="L2" s="106"/>
      <c r="M2" s="106"/>
      <c r="N2" s="106"/>
      <c r="O2" s="6"/>
      <c r="P2" s="6"/>
      <c r="Q2" s="6"/>
    </row>
    <row r="3" spans="1:48" s="1" customFormat="1" ht="18.75" x14ac:dyDescent="0.2">
      <c r="A3" s="6"/>
      <c r="B3" s="115" t="s">
        <v>50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6"/>
      <c r="P3" s="6"/>
      <c r="Q3" s="7"/>
    </row>
    <row r="4" spans="1:48" s="1" customFormat="1" ht="16.5" thickBot="1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 t="s">
        <v>18</v>
      </c>
      <c r="O4" s="7"/>
      <c r="P4" s="7"/>
      <c r="Q4" s="7"/>
    </row>
    <row r="5" spans="1:48" s="18" customFormat="1" ht="49.5" customHeight="1" thickBot="1" x14ac:dyDescent="0.35">
      <c r="A5" s="12"/>
      <c r="B5" s="13"/>
      <c r="C5" s="74" t="s">
        <v>0</v>
      </c>
      <c r="D5" s="114" t="s">
        <v>1</v>
      </c>
      <c r="E5" s="62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19</v>
      </c>
      <c r="N5" s="64" t="s">
        <v>17</v>
      </c>
      <c r="O5" s="61" t="s">
        <v>16</v>
      </c>
      <c r="P5" s="55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5" thickBot="1" x14ac:dyDescent="0.3">
      <c r="A6" s="19"/>
      <c r="B6" s="20" t="s">
        <v>3</v>
      </c>
      <c r="C6" s="21" t="s">
        <v>4</v>
      </c>
      <c r="D6" s="114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40" customFormat="1" ht="57" customHeight="1" x14ac:dyDescent="0.25">
      <c r="A7" s="32"/>
      <c r="B7" s="33" t="s">
        <v>5</v>
      </c>
      <c r="C7" s="67" t="s">
        <v>20</v>
      </c>
      <c r="D7" s="34"/>
      <c r="E7" s="69">
        <f>SUM(F7:N7)</f>
        <v>6606500</v>
      </c>
      <c r="F7" s="89">
        <v>863660</v>
      </c>
      <c r="G7" s="89">
        <v>453570</v>
      </c>
      <c r="H7" s="89">
        <v>222410</v>
      </c>
      <c r="I7" s="89">
        <v>1362840</v>
      </c>
      <c r="J7" s="89">
        <v>1337710</v>
      </c>
      <c r="K7" s="89">
        <v>628420</v>
      </c>
      <c r="L7" s="89">
        <v>1126090</v>
      </c>
      <c r="M7" s="89">
        <v>0</v>
      </c>
      <c r="N7" s="89">
        <v>611800</v>
      </c>
      <c r="O7" s="35"/>
      <c r="P7" s="36"/>
      <c r="Q7" s="36"/>
      <c r="R7" s="36"/>
      <c r="S7" s="36"/>
      <c r="T7" s="37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40" customFormat="1" ht="63.75" customHeight="1" x14ac:dyDescent="0.25">
      <c r="A8" s="32"/>
      <c r="B8" s="42" t="s">
        <v>6</v>
      </c>
      <c r="C8" s="67" t="s">
        <v>21</v>
      </c>
      <c r="D8" s="102"/>
      <c r="E8" s="69">
        <f>SUM(F8:N8)</f>
        <v>17093700</v>
      </c>
      <c r="F8" s="89">
        <v>1927960</v>
      </c>
      <c r="G8" s="89">
        <v>2516560</v>
      </c>
      <c r="H8" s="89">
        <v>2127530</v>
      </c>
      <c r="I8" s="89">
        <v>636820</v>
      </c>
      <c r="J8" s="89">
        <v>1199740</v>
      </c>
      <c r="K8" s="89">
        <v>2757190</v>
      </c>
      <c r="L8" s="89">
        <v>518650</v>
      </c>
      <c r="M8" s="89">
        <v>3437230</v>
      </c>
      <c r="N8" s="89">
        <v>1972020</v>
      </c>
      <c r="O8" s="43"/>
      <c r="P8" s="44"/>
      <c r="Q8" s="44"/>
      <c r="R8" s="41"/>
      <c r="S8" s="41"/>
      <c r="T8" s="45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23.25" hidden="1" customHeight="1" x14ac:dyDescent="0.25">
      <c r="A9" s="32"/>
      <c r="B9" s="33" t="s">
        <v>23</v>
      </c>
      <c r="C9" s="66" t="s">
        <v>24</v>
      </c>
      <c r="D9" s="46"/>
      <c r="E9" s="69">
        <f>SUM(F9:N9)</f>
        <v>0</v>
      </c>
      <c r="F9" s="70">
        <f>F10+F11+F12+F13+F14+F15</f>
        <v>0</v>
      </c>
      <c r="G9" s="70">
        <f t="shared" ref="G9:N9" si="0">G10+G11+G12+G13+G14+G15</f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47"/>
      <c r="P9" s="48"/>
      <c r="Q9" s="48"/>
      <c r="R9" s="48"/>
      <c r="S9" s="48"/>
      <c r="T9" s="49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33" hidden="1" customHeight="1" x14ac:dyDescent="0.25">
      <c r="A10" s="32"/>
      <c r="B10" s="33" t="s">
        <v>26</v>
      </c>
      <c r="C10" s="65" t="s">
        <v>32</v>
      </c>
      <c r="D10" s="46"/>
      <c r="E10" s="71">
        <f t="shared" ref="E10:E20" si="1">SUM(F10:N10)</f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44.25" hidden="1" customHeight="1" x14ac:dyDescent="0.25">
      <c r="A11" s="32"/>
      <c r="B11" s="33" t="s">
        <v>27</v>
      </c>
      <c r="C11" s="65" t="s">
        <v>25</v>
      </c>
      <c r="D11" s="46"/>
      <c r="E11" s="71">
        <f t="shared" si="1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33" hidden="1" customHeight="1" x14ac:dyDescent="0.25">
      <c r="A12" s="32"/>
      <c r="B12" s="33" t="s">
        <v>35</v>
      </c>
      <c r="C12" s="65" t="s">
        <v>37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8.25" hidden="1" customHeight="1" x14ac:dyDescent="0.25">
      <c r="A13" s="32"/>
      <c r="B13" s="33" t="s">
        <v>36</v>
      </c>
      <c r="C13" s="65" t="s">
        <v>38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 x14ac:dyDescent="0.25">
      <c r="A14" s="32"/>
      <c r="B14" s="33" t="s">
        <v>28</v>
      </c>
      <c r="C14" s="65" t="s">
        <v>39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60" hidden="1" x14ac:dyDescent="0.25">
      <c r="A15" s="32"/>
      <c r="B15" s="33" t="s">
        <v>40</v>
      </c>
      <c r="C15" s="65" t="s">
        <v>29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15.75" hidden="1" x14ac:dyDescent="0.25">
      <c r="A16" s="32"/>
      <c r="B16" s="33"/>
      <c r="C16" s="66" t="s">
        <v>33</v>
      </c>
      <c r="D16" s="46"/>
      <c r="E16" s="69">
        <f>SUM(F16:N16)</f>
        <v>0</v>
      </c>
      <c r="F16" s="70">
        <f>F17+F18+F19+F20</f>
        <v>0</v>
      </c>
      <c r="G16" s="70">
        <f t="shared" ref="G16:N16" si="2">G17+G18+G19+G20</f>
        <v>0</v>
      </c>
      <c r="H16" s="70">
        <f t="shared" si="2"/>
        <v>0</v>
      </c>
      <c r="I16" s="70">
        <f t="shared" si="2"/>
        <v>0</v>
      </c>
      <c r="J16" s="70">
        <f t="shared" si="2"/>
        <v>0</v>
      </c>
      <c r="K16" s="70">
        <f t="shared" si="2"/>
        <v>0</v>
      </c>
      <c r="L16" s="70">
        <f t="shared" si="2"/>
        <v>0</v>
      </c>
      <c r="M16" s="70">
        <f t="shared" si="2"/>
        <v>0</v>
      </c>
      <c r="N16" s="70">
        <f t="shared" si="2"/>
        <v>0</v>
      </c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60" hidden="1" x14ac:dyDescent="0.25">
      <c r="A17" s="32"/>
      <c r="B17" s="33"/>
      <c r="C17" s="65" t="s">
        <v>31</v>
      </c>
      <c r="D17" s="46"/>
      <c r="E17" s="71">
        <f t="shared" si="1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30" hidden="1" x14ac:dyDescent="0.25">
      <c r="A18" s="32"/>
      <c r="B18" s="33"/>
      <c r="C18" s="65" t="s">
        <v>30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45" hidden="1" x14ac:dyDescent="0.25">
      <c r="A19" s="32"/>
      <c r="B19" s="33"/>
      <c r="C19" s="65" t="s">
        <v>34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90" hidden="1" x14ac:dyDescent="0.25">
      <c r="A20" s="32"/>
      <c r="B20" s="33"/>
      <c r="C20" s="65" t="s">
        <v>41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15.75" x14ac:dyDescent="0.25">
      <c r="A21" s="32"/>
      <c r="B21" s="33" t="s">
        <v>7</v>
      </c>
      <c r="C21" s="66" t="s">
        <v>24</v>
      </c>
      <c r="D21" s="46"/>
      <c r="E21" s="69">
        <f>SUM(F21:N21)</f>
        <v>0</v>
      </c>
      <c r="F21" s="69">
        <f>F22</f>
        <v>0</v>
      </c>
      <c r="G21" s="69">
        <f t="shared" ref="G21:N21" si="3">G22</f>
        <v>0</v>
      </c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  <c r="M21" s="69">
        <f t="shared" si="3"/>
        <v>0</v>
      </c>
      <c r="N21" s="69">
        <f t="shared" si="3"/>
        <v>0</v>
      </c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31.5" hidden="1" x14ac:dyDescent="0.25">
      <c r="A22" s="32"/>
      <c r="B22" s="86" t="s">
        <v>47</v>
      </c>
      <c r="C22" s="83" t="s">
        <v>46</v>
      </c>
      <c r="D22" s="87"/>
      <c r="E22" s="72">
        <f>SUM(F22:N22)</f>
        <v>0</v>
      </c>
      <c r="F22" s="89"/>
      <c r="G22" s="70"/>
      <c r="H22" s="70"/>
      <c r="I22" s="70"/>
      <c r="J22" s="70"/>
      <c r="K22" s="70"/>
      <c r="L22" s="70"/>
      <c r="M22" s="70"/>
      <c r="N22" s="70"/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51.75" customHeight="1" x14ac:dyDescent="0.25">
      <c r="A23" s="32"/>
      <c r="B23" s="57"/>
      <c r="C23" s="58" t="s">
        <v>22</v>
      </c>
      <c r="D23" s="59"/>
      <c r="E23" s="69">
        <f>SUM(F23:N23)</f>
        <v>23700200</v>
      </c>
      <c r="F23" s="60">
        <f>F7+F8+F21</f>
        <v>2791620</v>
      </c>
      <c r="G23" s="60">
        <f t="shared" ref="G23:N23" si="4">G7+G8+G21</f>
        <v>2970130</v>
      </c>
      <c r="H23" s="60">
        <f t="shared" si="4"/>
        <v>2349940</v>
      </c>
      <c r="I23" s="60">
        <f t="shared" si="4"/>
        <v>1999660</v>
      </c>
      <c r="J23" s="60">
        <f t="shared" si="4"/>
        <v>2537450</v>
      </c>
      <c r="K23" s="60">
        <f t="shared" si="4"/>
        <v>3385610</v>
      </c>
      <c r="L23" s="60">
        <f t="shared" si="4"/>
        <v>1644740</v>
      </c>
      <c r="M23" s="60">
        <f t="shared" si="4"/>
        <v>3437230</v>
      </c>
      <c r="N23" s="60">
        <f t="shared" si="4"/>
        <v>2583820</v>
      </c>
      <c r="O23" s="47"/>
      <c r="P23" s="48"/>
      <c r="Q23" s="48"/>
      <c r="R23" s="48"/>
      <c r="S23" s="48"/>
      <c r="T23" s="4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</sheetData>
  <mergeCells count="3">
    <mergeCell ref="K2:N2"/>
    <mergeCell ref="B3:N3"/>
    <mergeCell ref="D5:D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2020</vt:lpstr>
      <vt:lpstr>2021</vt:lpstr>
      <vt:lpstr>2022</vt:lpstr>
      <vt:lpstr>'2020'!Область_печати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2020-01-24T03:10:36Z</dcterms:modified>
</cp:coreProperties>
</file>