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79" firstSheet="1" activeTab="1"/>
  </bookViews>
  <sheets>
    <sheet name="2017г" sheetId="1" state="hidden" r:id="rId1"/>
    <sheet name="2019г" sheetId="2" r:id="rId2"/>
    <sheet name="2020-2021гг" sheetId="3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22" i="2"/>
  <c r="E77"/>
  <c r="E20"/>
  <c r="E17"/>
  <c r="E54"/>
  <c r="E57"/>
  <c r="E35"/>
  <c r="E42"/>
  <c r="E18"/>
  <c r="E40"/>
  <c r="E23"/>
  <c r="D44"/>
  <c r="H51" i="3" l="1"/>
  <c r="H50"/>
  <c r="D25"/>
  <c r="C74"/>
  <c r="C72"/>
  <c r="C69"/>
  <c r="C64"/>
  <c r="C58"/>
  <c r="C55"/>
  <c r="C51"/>
  <c r="D51" s="1"/>
  <c r="C50"/>
  <c r="C48"/>
  <c r="C46"/>
  <c r="C41"/>
  <c r="C33"/>
  <c r="C27"/>
  <c r="C24"/>
  <c r="C20"/>
  <c r="C15" s="1"/>
  <c r="C74" i="2"/>
  <c r="C72"/>
  <c r="C69"/>
  <c r="C64"/>
  <c r="C61"/>
  <c r="C58" s="1"/>
  <c r="C55"/>
  <c r="C51"/>
  <c r="C50"/>
  <c r="C49"/>
  <c r="C48"/>
  <c r="C46"/>
  <c r="C43"/>
  <c r="C41" s="1"/>
  <c r="C33"/>
  <c r="C27"/>
  <c r="C24"/>
  <c r="C20"/>
  <c r="C15"/>
  <c r="F50" i="3"/>
  <c r="E50"/>
  <c r="F51"/>
  <c r="E51"/>
  <c r="E20"/>
  <c r="E64" i="2"/>
  <c r="D16" i="3"/>
  <c r="D78"/>
  <c r="D77"/>
  <c r="D76"/>
  <c r="D75"/>
  <c r="D71"/>
  <c r="D70"/>
  <c r="D62"/>
  <c r="D61"/>
  <c r="D57"/>
  <c r="D56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F27"/>
  <c r="F24"/>
  <c r="D73" i="2"/>
  <c r="C79" i="3" l="1"/>
  <c r="C79" i="2"/>
  <c r="E74" i="3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F74" i="3"/>
  <c r="F72"/>
  <c r="F69"/>
  <c r="F64"/>
  <c r="F58"/>
  <c r="F55"/>
  <c r="F48"/>
  <c r="F46"/>
  <c r="F41"/>
  <c r="F33"/>
  <c r="F15"/>
  <c r="D33" l="1"/>
  <c r="D55"/>
  <c r="D74"/>
  <c r="F79"/>
  <c r="F83" s="1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D79" s="1"/>
  <c r="E79" i="2"/>
  <c r="H48" i="3"/>
  <c r="G51"/>
  <c r="G50"/>
  <c r="G49"/>
  <c r="H74"/>
  <c r="H72"/>
  <c r="H69"/>
  <c r="H64"/>
  <c r="H58"/>
  <c r="H55"/>
  <c r="H46"/>
  <c r="H41"/>
  <c r="H33"/>
  <c r="H27"/>
  <c r="H24"/>
  <c r="H15" l="1"/>
  <c r="H79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<sst xmlns="http://schemas.openxmlformats.org/spreadsheetml/2006/main" count="441" uniqueCount="165">
  <si>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</si>
  <si>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</si>
  <si>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</si>
  <si>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</si>
  <si>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</si>
  <si>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</si>
  <si>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</si>
  <si>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</si>
  <si>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</si>
  <si>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</si>
  <si>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</si>
  <si>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</si>
  <si>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</si>
  <si>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</si>
  <si>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</si>
  <si>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</si>
  <si>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</si>
  <si>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</si>
  <si>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</si>
  <si>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</si>
  <si>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</si>
  <si>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</si>
  <si>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</si>
  <si>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</si>
  <si>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</si>
  <si>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</si>
  <si>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</si>
  <si>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</si>
  <si>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</si>
  <si>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</si>
  <si>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</si>
  <si>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</si>
  <si>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</si>
  <si>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</si>
  <si>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</si>
  <si>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</si>
  <si>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</si>
  <si>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</si>
  <si>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</si>
  <si>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</si>
  <si>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</si>
  <si>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</si>
  <si>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</si>
  <si>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</si>
  <si>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</si>
  <si>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</si>
  <si>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</si>
  <si>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</si>
  <si>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</si>
  <si>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</si>
  <si>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</si>
  <si>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</si>
  <si>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</si>
  <si>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</si>
  <si>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</si>
  <si>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</si>
  <si>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</si>
  <si>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</si>
  <si>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</si>
  <si>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</si>
  <si>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</si>
  <si>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</si>
  <si>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</si>
  <si>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</si>
  <si>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</si>
  <si>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</si>
  <si>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</si>
  <si>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</si>
  <si>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</si>
  <si>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</si>
  <si>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</si>
  <si>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</si>
  <si>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</si>
  <si>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</si>
  <si>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</si>
  <si>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</si>
  <si>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</si>
  <si>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</si>
  <si>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</si>
  <si>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</si>
  <si>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</si>
  <si>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</si>
  <si>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</si>
  <si>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</si>
  <si>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</si>
  <si>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</si>
  <si>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</si>
  <si>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</si>
  <si>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</si>
  <si>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</si>
  <si>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</si>
  <si>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</si>
  <si>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</si>
  <si>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</si>
  <si>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</si>
  <si>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</si>
  <si>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</si>
  <si>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</si>
  <si>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</si>
  <si>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</si>
  <si>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</si>
  <si>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</si>
  <si>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</si>
  <si>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</si>
  <si>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</si>
  <si>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</si>
  <si>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</si>
  <si>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</si>
  <si>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</si>
  <si>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</si>
  <si>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</si>
  <si>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</si>
  <si>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</si>
  <si>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</si>
  <si>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</si>
  <si>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</si>
  <si>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</si>
  <si>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</si>
  <si>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</si>
  <si>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</si>
  <si>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</si>
  <si>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</si>
  <si>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</si>
  <si>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</si>
  <si>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</si>
  <si>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</si>
  <si>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</si>
  <si>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</si>
  <si>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</si>
  <si>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</si>
  <si>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</si>
  <si>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</si>
  <si>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</si>
  <si>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</si>
  <si>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</si>
  <si>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</si>
  <si>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</si>
  <si>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</si>
  <si>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</si>
  <si>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</si>
  <si>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</si>
  <si>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</si>
  <si>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</si>
  <si>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</si>
  <si>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</si>
  <si>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</si>
  <si>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</si>
  <si>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</si>
  <si>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</si>
  <si>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</si>
  <si>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</si>
  <si>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</si>
  <si>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</si>
  <si>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</si>
  <si>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</si>
  <si>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</si>
  <si>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</si>
  <si>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</si>
  <si>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</si>
  <si>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</si>
  <si>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</si>
  <si>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</si>
  <si>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Приложение 9</t>
  </si>
  <si>
    <t>Приложение 10</t>
  </si>
  <si>
    <t>к решению "О внесении изменений и дополнений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</si>
</sst>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146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143</v>
      </c>
      <c r="B4" s="31"/>
      <c r="C4" s="31"/>
      <c r="D4" s="31"/>
      <c r="E4" s="31"/>
    </row>
    <row r="5" spans="1:6" ht="15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140</v>
      </c>
      <c r="C7" s="31"/>
      <c r="D7" s="31"/>
      <c r="E7" s="31"/>
    </row>
    <row r="8" spans="1:6" ht="15">
      <c r="B8" s="31" t="s">
        <v>144</v>
      </c>
      <c r="C8" s="31"/>
      <c r="D8" s="31"/>
      <c r="E8" s="31"/>
    </row>
    <row r="9" spans="1:6" ht="15">
      <c r="A9" s="31" t="s">
        <v>141</v>
      </c>
      <c r="B9" s="31"/>
      <c r="C9" s="31"/>
      <c r="D9" s="31"/>
      <c r="E9" s="31"/>
    </row>
    <row r="10" spans="1:6" ht="15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topLeftCell="A14" zoomScaleSheetLayoutView="100" workbookViewId="0">
      <selection activeCell="E23" sqref="E23"/>
    </sheetView>
  </sheetViews>
  <sheetFormatPr defaultColWidth="9.140625" defaultRowHeight="14.25" customHeight="1"/>
  <cols>
    <col min="1" max="1" width="43.85546875" style="1" customWidth="1"/>
    <col min="2" max="2" width="10" style="2" customWidth="1"/>
    <col min="3" max="3" width="18.140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customHeight="1">
      <c r="B1" s="31" t="s">
        <v>162</v>
      </c>
      <c r="C1" s="31"/>
      <c r="D1" s="31"/>
      <c r="E1" s="31"/>
    </row>
    <row r="2" spans="1:5" ht="14.25" customHeight="1">
      <c r="A2" s="31" t="s">
        <v>164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7.2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54940392.370000005</v>
      </c>
      <c r="D15" s="20">
        <f>E15-C15</f>
        <v>3179813.1399999931</v>
      </c>
      <c r="E15" s="20">
        <f>E16+E17+E18+E20+E21+E22+E23+E19</f>
        <v>58120205.509999998</v>
      </c>
    </row>
    <row r="16" spans="1:5" ht="14.25" customHeight="1">
      <c r="A16" s="21" t="s">
        <v>5</v>
      </c>
      <c r="B16" s="22" t="s">
        <v>6</v>
      </c>
      <c r="C16" s="23">
        <v>1419180</v>
      </c>
      <c r="D16" s="23">
        <f>E16-C16</f>
        <v>0</v>
      </c>
      <c r="E16" s="23">
        <v>1419180</v>
      </c>
    </row>
    <row r="17" spans="1:5" ht="14.25" customHeight="1">
      <c r="A17" s="21" t="s">
        <v>7</v>
      </c>
      <c r="B17" s="22" t="s">
        <v>8</v>
      </c>
      <c r="C17" s="23">
        <v>1140060</v>
      </c>
      <c r="D17" s="23">
        <f t="shared" ref="D17:D23" si="0">E17-C17</f>
        <v>86400</v>
      </c>
      <c r="E17" s="23">
        <f>1276070-38100-11510</f>
        <v>1226460</v>
      </c>
    </row>
    <row r="18" spans="1:5" ht="14.25" customHeight="1">
      <c r="A18" s="21" t="s">
        <v>9</v>
      </c>
      <c r="B18" s="22" t="s">
        <v>10</v>
      </c>
      <c r="C18" s="23">
        <v>17368247</v>
      </c>
      <c r="D18" s="23">
        <f t="shared" si="0"/>
        <v>319909.12000000104</v>
      </c>
      <c r="E18" s="23">
        <f>18411416.12-555500-167760</f>
        <v>17688156.120000001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f>6435770+1188760</f>
        <v>7624530</v>
      </c>
      <c r="D20" s="23">
        <f t="shared" si="0"/>
        <v>55044.349999999627</v>
      </c>
      <c r="E20" s="23">
        <f>7965854.35-22400-220040-66450+108250+32690-27440-90890</f>
        <v>7679574.3499999996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4.25" customHeight="1">
      <c r="A22" s="21" t="s">
        <v>15</v>
      </c>
      <c r="B22" s="22" t="s">
        <v>16</v>
      </c>
      <c r="C22" s="23">
        <v>3000000</v>
      </c>
      <c r="D22" s="23">
        <f t="shared" si="0"/>
        <v>462865</v>
      </c>
      <c r="E22" s="23">
        <f>2507354-182400+1196130+68063-126282</f>
        <v>3462865</v>
      </c>
    </row>
    <row r="23" spans="1:5" ht="14.25" customHeight="1">
      <c r="A23" s="21" t="s">
        <v>17</v>
      </c>
      <c r="B23" s="22" t="s">
        <v>18</v>
      </c>
      <c r="C23" s="23">
        <v>24377975.370000001</v>
      </c>
      <c r="D23" s="23">
        <f t="shared" si="0"/>
        <v>2255594.6699999981</v>
      </c>
      <c r="E23" s="23">
        <f>26628270.04+5300</f>
        <v>26633570.039999999</v>
      </c>
    </row>
    <row r="24" spans="1:5" ht="14.25" customHeight="1">
      <c r="A24" s="10" t="s">
        <v>19</v>
      </c>
      <c r="B24" s="19" t="s">
        <v>20</v>
      </c>
      <c r="C24" s="20">
        <f>C25+C26</f>
        <v>1133800</v>
      </c>
      <c r="D24" s="20">
        <f>E24-C24</f>
        <v>-1133800</v>
      </c>
      <c r="E24" s="20">
        <f>E25+E26</f>
        <v>0</v>
      </c>
    </row>
    <row r="25" spans="1:5" ht="14.25" customHeight="1">
      <c r="A25" s="21" t="s">
        <v>21</v>
      </c>
      <c r="B25" s="22" t="s">
        <v>22</v>
      </c>
      <c r="C25" s="23">
        <v>1133800</v>
      </c>
      <c r="D25" s="23">
        <f>E25-C25</f>
        <v>-1133800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4478885.97</v>
      </c>
      <c r="D27" s="20">
        <f>E27-C27</f>
        <v>-91689</v>
      </c>
      <c r="E27" s="20">
        <f>E28+E29+E30+E31+E32</f>
        <v>4387196.97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4469189</v>
      </c>
      <c r="D30" s="23">
        <f t="shared" ref="D30:D32" si="1">E30-C30</f>
        <v>-91689</v>
      </c>
      <c r="E30" s="23">
        <v>4377500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9696.9699999999993</v>
      </c>
      <c r="D32" s="23">
        <f t="shared" si="1"/>
        <v>0</v>
      </c>
      <c r="E32" s="23">
        <v>9696.9699999999993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10344900</v>
      </c>
      <c r="D33" s="20">
        <f>E33-C33</f>
        <v>6439338.7600000016</v>
      </c>
      <c r="E33" s="20">
        <f>E34+E35+E36+E37+E38+E39+E40</f>
        <v>16784238.760000002</v>
      </c>
    </row>
    <row r="34" spans="1:5" ht="14.25" customHeight="1">
      <c r="A34" s="21" t="s">
        <v>38</v>
      </c>
      <c r="B34" s="22" t="s">
        <v>39</v>
      </c>
      <c r="C34" s="23">
        <v>1607100</v>
      </c>
      <c r="D34" s="23">
        <f t="shared" ref="D34:D40" si="2">E34-C34</f>
        <v>0</v>
      </c>
      <c r="E34" s="23">
        <v>1607100</v>
      </c>
    </row>
    <row r="35" spans="1:5" ht="14.25" customHeight="1">
      <c r="A35" s="21" t="s">
        <v>40</v>
      </c>
      <c r="B35" s="22" t="s">
        <v>41</v>
      </c>
      <c r="C35" s="23"/>
      <c r="D35" s="23">
        <f t="shared" si="2"/>
        <v>935072</v>
      </c>
      <c r="E35" s="23">
        <f>868135+40265+26672</f>
        <v>935072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/>
      <c r="D37" s="23">
        <f t="shared" si="2"/>
        <v>3888888.89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v>8237800</v>
      </c>
      <c r="D38" s="23">
        <f t="shared" si="2"/>
        <v>698747.9299999997</v>
      </c>
      <c r="E38" s="23">
        <v>8936547.9299999997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500000</v>
      </c>
      <c r="D40" s="23">
        <f t="shared" si="2"/>
        <v>916629.94</v>
      </c>
      <c r="E40" s="23">
        <f>1416629.94+100000-50000-50000</f>
        <v>1416629.94</v>
      </c>
    </row>
    <row r="41" spans="1:5" ht="14.25" customHeight="1">
      <c r="A41" s="10" t="s">
        <v>52</v>
      </c>
      <c r="B41" s="19" t="s">
        <v>53</v>
      </c>
      <c r="C41" s="20">
        <f>C42+C43+C44+C45</f>
        <v>4092774.95</v>
      </c>
      <c r="D41" s="20">
        <f>E41-C41</f>
        <v>1431131.4299999997</v>
      </c>
      <c r="E41" s="20">
        <f>E42+E43+E44+E45</f>
        <v>5523906.3799999999</v>
      </c>
    </row>
    <row r="42" spans="1:5" ht="14.25" customHeight="1">
      <c r="A42" s="21" t="s">
        <v>54</v>
      </c>
      <c r="B42" s="22" t="s">
        <v>55</v>
      </c>
      <c r="C42" s="23"/>
      <c r="D42" s="23">
        <f t="shared" ref="D42:D44" si="3">E42-C42</f>
        <v>0</v>
      </c>
      <c r="E42" s="23">
        <f>155000-155000</f>
        <v>0</v>
      </c>
    </row>
    <row r="43" spans="1:5" ht="14.25" customHeight="1">
      <c r="A43" s="21" t="s">
        <v>56</v>
      </c>
      <c r="B43" s="22" t="s">
        <v>57</v>
      </c>
      <c r="C43" s="23">
        <f>3161794.95+930980</f>
        <v>4092774.95</v>
      </c>
      <c r="D43" s="23">
        <f t="shared" si="3"/>
        <v>1201131.4299999997</v>
      </c>
      <c r="E43" s="23">
        <v>5293906.38</v>
      </c>
    </row>
    <row r="44" spans="1:5" ht="14.25" customHeight="1">
      <c r="A44" s="21" t="s">
        <v>58</v>
      </c>
      <c r="B44" s="22" t="s">
        <v>59</v>
      </c>
      <c r="C44" s="12"/>
      <c r="D44" s="23">
        <f t="shared" si="3"/>
        <v>230000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711916479.34000003</v>
      </c>
      <c r="D48" s="20">
        <f>E48-C48</f>
        <v>11110950.570000052</v>
      </c>
      <c r="E48" s="20">
        <f>E49+E50+E52+E53+E54+E51</f>
        <v>723027429.91000009</v>
      </c>
    </row>
    <row r="49" spans="1:5" ht="14.25" customHeight="1">
      <c r="A49" s="21" t="s">
        <v>68</v>
      </c>
      <c r="B49" s="22" t="s">
        <v>69</v>
      </c>
      <c r="C49" s="23">
        <f>88406262.63+143087429.84</f>
        <v>231493692.47</v>
      </c>
      <c r="D49" s="23">
        <f t="shared" ref="D49:D54" si="4">E49-C49</f>
        <v>2222641.5300000012</v>
      </c>
      <c r="E49" s="23">
        <v>233716334</v>
      </c>
    </row>
    <row r="50" spans="1:5" ht="14.25" customHeight="1">
      <c r="A50" s="21" t="s">
        <v>70</v>
      </c>
      <c r="B50" s="22" t="s">
        <v>71</v>
      </c>
      <c r="C50" s="23">
        <f>134764967.21+298940880.66</f>
        <v>433705847.87</v>
      </c>
      <c r="D50" s="23">
        <f t="shared" si="4"/>
        <v>6371664.0400000215</v>
      </c>
      <c r="E50" s="23">
        <v>440077511.91000003</v>
      </c>
    </row>
    <row r="51" spans="1:5" ht="14.25" customHeight="1">
      <c r="A51" s="21" t="s">
        <v>131</v>
      </c>
      <c r="B51" s="22" t="s">
        <v>130</v>
      </c>
      <c r="C51" s="23">
        <f>7099339+18612370</f>
        <v>25711709</v>
      </c>
      <c r="D51" s="23">
        <f t="shared" si="4"/>
        <v>1348860</v>
      </c>
      <c r="E51" s="23">
        <v>27060569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1203500</v>
      </c>
      <c r="D53" s="23">
        <v>0</v>
      </c>
      <c r="E53" s="23">
        <v>1283500</v>
      </c>
    </row>
    <row r="54" spans="1:5" ht="14.25" customHeight="1">
      <c r="A54" s="21" t="s">
        <v>76</v>
      </c>
      <c r="B54" s="22" t="s">
        <v>77</v>
      </c>
      <c r="C54" s="23">
        <v>19801730</v>
      </c>
      <c r="D54" s="23">
        <f t="shared" si="4"/>
        <v>1087785</v>
      </c>
      <c r="E54" s="23">
        <f>20944175+17100-55100-16660</f>
        <v>20889515</v>
      </c>
    </row>
    <row r="55" spans="1:5" ht="14.25" customHeight="1">
      <c r="A55" s="10" t="s">
        <v>78</v>
      </c>
      <c r="B55" s="19" t="s">
        <v>79</v>
      </c>
      <c r="C55" s="20">
        <f>C56+C57</f>
        <v>62980041.329999998</v>
      </c>
      <c r="D55" s="20">
        <f>E55-C55</f>
        <v>659952.71999999881</v>
      </c>
      <c r="E55" s="20">
        <f>E56+E57</f>
        <v>63639994.049999997</v>
      </c>
    </row>
    <row r="56" spans="1:5" ht="14.25" customHeight="1">
      <c r="A56" s="21" t="s">
        <v>80</v>
      </c>
      <c r="B56" s="22" t="s">
        <v>81</v>
      </c>
      <c r="C56" s="23">
        <v>56526921.329999998</v>
      </c>
      <c r="D56" s="23">
        <f t="shared" ref="D56:D57" si="5">E56-C56</f>
        <v>2230952.7199999988</v>
      </c>
      <c r="E56" s="23">
        <v>58757874.049999997</v>
      </c>
    </row>
    <row r="57" spans="1:5" ht="14.25" customHeight="1">
      <c r="A57" s="21" t="s">
        <v>82</v>
      </c>
      <c r="B57" s="22" t="s">
        <v>83</v>
      </c>
      <c r="C57" s="23">
        <v>6453120</v>
      </c>
      <c r="D57" s="23">
        <f t="shared" si="5"/>
        <v>-1571000</v>
      </c>
      <c r="E57" s="23">
        <f>4969740-20320-67300</f>
        <v>4882120</v>
      </c>
    </row>
    <row r="58" spans="1:5" ht="14.25" customHeight="1">
      <c r="A58" s="10" t="s">
        <v>84</v>
      </c>
      <c r="B58" s="19" t="s">
        <v>85</v>
      </c>
      <c r="C58" s="20">
        <f>C59+C60+C61+C62+C63</f>
        <v>15907494.41</v>
      </c>
      <c r="D58" s="20">
        <f>E58-C58</f>
        <v>755259.87999999896</v>
      </c>
      <c r="E58" s="20">
        <f>E59+E60+E61+E62+E63</f>
        <v>16662754.289999999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0</v>
      </c>
      <c r="E59" s="23">
        <v>945154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f>11140140.41</f>
        <v>11140140.41</v>
      </c>
      <c r="D61" s="23">
        <f t="shared" si="6"/>
        <v>755259.87999999896</v>
      </c>
      <c r="E61" s="23">
        <v>11895400.289999999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1000000</v>
      </c>
      <c r="D64" s="20">
        <f>E64-C64</f>
        <v>787900</v>
      </c>
      <c r="E64" s="20">
        <f>E66</f>
        <v>1787900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v>1000000</v>
      </c>
      <c r="D66" s="23">
        <f t="shared" ref="D66:D67" si="7">E66-C66</f>
        <v>787900</v>
      </c>
      <c r="E66" s="23">
        <v>1787900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</row>
    <row r="70" spans="1:5" ht="14.25" customHeight="1">
      <c r="A70" s="21" t="s">
        <v>107</v>
      </c>
      <c r="B70" s="22" t="s">
        <v>108</v>
      </c>
      <c r="C70" s="23">
        <v>200000</v>
      </c>
      <c r="D70" s="23">
        <f t="shared" ref="D70:D73" si="8">E70-C70</f>
        <v>0</v>
      </c>
      <c r="E70" s="23">
        <v>200000</v>
      </c>
    </row>
    <row r="71" spans="1:5" ht="14.25" customHeight="1">
      <c r="A71" s="21" t="s">
        <v>109</v>
      </c>
      <c r="B71" s="22" t="s">
        <v>110</v>
      </c>
      <c r="C71" s="23">
        <v>1800000</v>
      </c>
      <c r="D71" s="23">
        <f t="shared" si="8"/>
        <v>0</v>
      </c>
      <c r="E71" s="23">
        <v>1800000</v>
      </c>
    </row>
    <row r="72" spans="1:5" ht="29.25" customHeight="1">
      <c r="A72" s="10" t="s">
        <v>111</v>
      </c>
      <c r="B72" s="19" t="s">
        <v>112</v>
      </c>
      <c r="C72" s="23">
        <f>C73</f>
        <v>3000</v>
      </c>
      <c r="D72" s="23">
        <f t="shared" si="8"/>
        <v>0</v>
      </c>
      <c r="E72" s="23">
        <f>E73</f>
        <v>3000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0</v>
      </c>
      <c r="E73" s="23">
        <v>3000</v>
      </c>
    </row>
    <row r="74" spans="1:5" ht="36" customHeight="1">
      <c r="A74" s="10" t="s">
        <v>134</v>
      </c>
      <c r="B74" s="19" t="s">
        <v>115</v>
      </c>
      <c r="C74" s="20">
        <f>C75+C76+C77</f>
        <v>35175121</v>
      </c>
      <c r="D74" s="20">
        <f>E74-C74</f>
        <v>551707</v>
      </c>
      <c r="E74" s="20">
        <f>E75+E76+E77</f>
        <v>35726828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v>11404521</v>
      </c>
      <c r="D77" s="23">
        <f t="shared" si="9"/>
        <v>551707</v>
      </c>
      <c r="E77" s="23">
        <f>11627546+20000+162400+20000+126282</f>
        <v>11956228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903972889.37</v>
      </c>
      <c r="D79" s="20">
        <f t="shared" ref="D79" si="10">D15+D24+D27+D33+D41+D46+D48+D55+D58+D64+D69+D72+D74+D78</f>
        <v>23690564.500000045</v>
      </c>
      <c r="E79" s="20">
        <f>E15+E24+E27+E33+E41+E46+E48+E55+E58+E64+E69+E72+E74+E78</f>
        <v>927663453.87</v>
      </c>
    </row>
    <row r="80" spans="1:5" ht="14.25" customHeight="1">
      <c r="A80" s="6"/>
      <c r="B80" s="4"/>
      <c r="C80" s="4"/>
      <c r="D80" s="4"/>
      <c r="E80" s="4"/>
    </row>
    <row r="81" spans="1:5" ht="14.25" hidden="1" customHeight="1">
      <c r="A81" s="6"/>
      <c r="B81" s="4"/>
      <c r="C81" s="7">
        <v>903972889.37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/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zoomScaleSheetLayoutView="100" workbookViewId="0">
      <selection activeCell="G43" sqref="G43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5.14062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4.28515625" style="5" customWidth="1"/>
    <col min="8" max="8" width="1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163</v>
      </c>
      <c r="C1" s="31"/>
      <c r="D1" s="31"/>
      <c r="E1" s="31"/>
      <c r="F1" s="31"/>
      <c r="G1" s="31"/>
      <c r="H1" s="31"/>
    </row>
    <row r="2" spans="1:9" ht="15" customHeight="1">
      <c r="B2" s="31" t="s">
        <v>164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customHeight="1">
      <c r="A24" s="10" t="s">
        <v>19</v>
      </c>
      <c r="B24" s="19" t="s">
        <v>20</v>
      </c>
      <c r="C24" s="20">
        <f>C25+C26</f>
        <v>1133800</v>
      </c>
      <c r="D24" s="20">
        <f>E24-C24</f>
        <v>-1133800</v>
      </c>
      <c r="E24" s="20">
        <f>E25+E26</f>
        <v>0</v>
      </c>
      <c r="F24" s="20">
        <f>F25+F26</f>
        <v>1133800</v>
      </c>
      <c r="G24" s="20">
        <f t="shared" si="1"/>
        <v>-1133800</v>
      </c>
      <c r="H24" s="20">
        <f>H25+H26</f>
        <v>0</v>
      </c>
    </row>
    <row r="25" spans="1:8" ht="15" customHeight="1">
      <c r="A25" s="21" t="s">
        <v>21</v>
      </c>
      <c r="B25" s="22" t="s">
        <v>22</v>
      </c>
      <c r="C25" s="23">
        <v>1133800</v>
      </c>
      <c r="D25" s="23">
        <f t="shared" ref="D25:D57" si="2">E25-C25</f>
        <v>-1133800</v>
      </c>
      <c r="E25" s="23">
        <v>0</v>
      </c>
      <c r="F25" s="23">
        <v>1133800</v>
      </c>
      <c r="G25" s="23">
        <f t="shared" si="1"/>
        <v>-1133800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103816600</v>
      </c>
      <c r="D49" s="23">
        <f t="shared" si="2"/>
        <v>0</v>
      </c>
      <c r="E49" s="23">
        <v>103816600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f>208153544.12+236266992.88-3000000</f>
        <v>441420537</v>
      </c>
      <c r="D50" s="23">
        <f t="shared" si="2"/>
        <v>0</v>
      </c>
      <c r="E50" s="23">
        <f>208153544.12+236266992.88-3000000</f>
        <v>441420537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50163100</v>
      </c>
      <c r="D55" s="20">
        <f>E55-C55</f>
        <v>0</v>
      </c>
      <c r="E55" s="20">
        <f>E56+E57</f>
        <v>50163100</v>
      </c>
      <c r="F55" s="20">
        <f>F56+F57</f>
        <v>50163100</v>
      </c>
      <c r="G55" s="20">
        <f t="shared" si="1"/>
        <v>0</v>
      </c>
      <c r="H55" s="20">
        <f>H56+H57</f>
        <v>50163100</v>
      </c>
    </row>
    <row r="56" spans="1:8" ht="15" customHeight="1">
      <c r="A56" s="21" t="s">
        <v>80</v>
      </c>
      <c r="B56" s="22" t="s">
        <v>81</v>
      </c>
      <c r="C56" s="23">
        <v>43926800</v>
      </c>
      <c r="D56" s="23">
        <f t="shared" si="2"/>
        <v>0</v>
      </c>
      <c r="E56" s="23">
        <v>43926800</v>
      </c>
      <c r="F56" s="23">
        <v>43926800</v>
      </c>
      <c r="G56" s="23">
        <f t="shared" si="1"/>
        <v>0</v>
      </c>
      <c r="H56" s="23">
        <v>43926800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740514978</v>
      </c>
      <c r="D79" s="20">
        <f>E79-C79</f>
        <v>-1133800</v>
      </c>
      <c r="E79" s="20">
        <f>E15+E24+E27+E33+E41+E46+E48+E55+E58+E64+E69+E72+E74+E78</f>
        <v>739381178</v>
      </c>
      <c r="F79" s="20">
        <f>F15+F24+F27+F33+F41+F46+F48+F55+F58+F64+F69+F72+F74+F78</f>
        <v>573414745</v>
      </c>
      <c r="G79" s="20">
        <f t="shared" si="1"/>
        <v>-1133800</v>
      </c>
      <c r="H79" s="20">
        <f>H15+H24+H27+H33+H41+H46+H48+H55+H58+H64+H69+H72+H74+H78</f>
        <v>572280945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customHeight="1">
      <c r="A81" s="6"/>
      <c r="B81" s="4"/>
      <c r="C81" s="7">
        <v>740514978</v>
      </c>
      <c r="D81" s="7"/>
      <c r="E81" s="7"/>
      <c r="F81" s="7">
        <v>545036745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customHeight="1">
      <c r="A83" s="6"/>
      <c r="B83" s="4"/>
      <c r="C83" s="4"/>
      <c r="D83" s="4"/>
      <c r="E83" s="4"/>
      <c r="F83" s="7">
        <f>F79-F81</f>
        <v>28378000</v>
      </c>
      <c r="G83" s="6"/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2019-03-28T09:37:02Z</dcterms:modified>
</cp:coreProperties>
</file>