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251"/>
  </bookViews>
  <sheets>
    <sheet name="2020" sheetId="2" r:id="rId1"/>
  </sheets>
  <definedNames>
    <definedName name="_xlnm.Print_Area" localSheetId="0">'2020'!$B$1:$AN$22</definedName>
  </definedNames>
  <calcPr calcId="124519"/>
</workbook>
</file>

<file path=xl/calcChain.xml><?xml version="1.0" encoding="utf-8"?>
<calcChain xmlns="http://schemas.openxmlformats.org/spreadsheetml/2006/main">
  <c r="AM14" i="2"/>
  <c r="AM15"/>
  <c r="AM12"/>
  <c r="AK12"/>
  <c r="AH12"/>
  <c r="AE21"/>
  <c r="AG14"/>
  <c r="AL14"/>
  <c r="AI14" l="1"/>
  <c r="AM20" l="1"/>
  <c r="AJ15"/>
  <c r="AK14" l="1"/>
  <c r="AE20"/>
  <c r="AK13"/>
  <c r="AE13" s="1"/>
  <c r="AL15" l="1"/>
  <c r="AJ14" l="1"/>
  <c r="AE19"/>
  <c r="AE18"/>
  <c r="AL17" l="1"/>
  <c r="AE17" s="1"/>
  <c r="AL16"/>
  <c r="AK16"/>
  <c r="AH16"/>
  <c r="AG16"/>
  <c r="AN14"/>
  <c r="AF14"/>
  <c r="AI12"/>
  <c r="AE14" l="1"/>
  <c r="AE16"/>
  <c r="AE15"/>
  <c r="AE12"/>
  <c r="AN11" l="1"/>
  <c r="AN10" s="1"/>
  <c r="AM11"/>
  <c r="AM10" s="1"/>
  <c r="AL11"/>
  <c r="AK11"/>
  <c r="AK10" s="1"/>
  <c r="AJ11"/>
  <c r="AJ10" s="1"/>
  <c r="AI11"/>
  <c r="AI10" s="1"/>
  <c r="AH11"/>
  <c r="AH10" s="1"/>
  <c r="AG11"/>
  <c r="AG10" s="1"/>
  <c r="AF11"/>
  <c r="AF10" s="1"/>
  <c r="AE28"/>
  <c r="AE24"/>
  <c r="AL26" s="1"/>
  <c r="AL24" s="1"/>
  <c r="AL10" l="1"/>
  <c r="AL22" s="1"/>
  <c r="AF22"/>
  <c r="AG26"/>
  <c r="AG24" s="1"/>
  <c r="AK26"/>
  <c r="AK24" s="1"/>
  <c r="AH26"/>
  <c r="AE11"/>
  <c r="AI26"/>
  <c r="AI24" s="1"/>
  <c r="AM26"/>
  <c r="AM24" s="1"/>
  <c r="AH24"/>
  <c r="AF26"/>
  <c r="AF24" s="1"/>
  <c r="AJ26"/>
  <c r="AJ24" s="1"/>
  <c r="AN26"/>
  <c r="AN24" s="1"/>
  <c r="AN22"/>
  <c r="AM22"/>
  <c r="AK22"/>
  <c r="AJ22"/>
  <c r="AI22"/>
  <c r="AH22"/>
  <c r="AG22"/>
  <c r="AE22" l="1"/>
  <c r="AE10" l="1"/>
  <c r="N22" l="1"/>
  <c r="M22"/>
  <c r="L22"/>
  <c r="K22"/>
  <c r="I22"/>
  <c r="H22"/>
  <c r="G22"/>
  <c r="F22"/>
  <c r="AD9"/>
  <c r="AC9"/>
  <c r="AB9"/>
  <c r="AA9"/>
  <c r="Y9"/>
  <c r="X9"/>
  <c r="W9"/>
  <c r="V9"/>
  <c r="AD8"/>
  <c r="AC8"/>
  <c r="AB8"/>
  <c r="AA8"/>
  <c r="Z8"/>
  <c r="Y8"/>
  <c r="X8"/>
  <c r="W8"/>
  <c r="V8"/>
  <c r="U10"/>
  <c r="E8" l="1"/>
  <c r="T22"/>
  <c r="S22"/>
  <c r="R22"/>
  <c r="Q22"/>
  <c r="P22"/>
  <c r="O22"/>
  <c r="E10"/>
  <c r="AD22"/>
  <c r="AC22"/>
  <c r="AB22"/>
  <c r="AA22"/>
  <c r="Y22"/>
  <c r="X22"/>
  <c r="W22"/>
  <c r="V22"/>
  <c r="J9"/>
  <c r="AE8"/>
  <c r="U8"/>
  <c r="J22" l="1"/>
  <c r="Z9"/>
  <c r="Z22" s="1"/>
  <c r="E9"/>
  <c r="E22"/>
  <c r="U22"/>
  <c r="AE9"/>
  <c r="U9" l="1"/>
</calcChain>
</file>

<file path=xl/comments1.xml><?xml version="1.0" encoding="utf-8"?>
<comments xmlns="http://schemas.openxmlformats.org/spreadsheetml/2006/main">
  <authors>
    <author>Автор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наименование из порядка</t>
        </r>
      </text>
    </comment>
    <comment ref="AF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освещение
</t>
        </r>
      </text>
    </comment>
    <comment ref="AG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освещение+ремонт памятника</t>
        </r>
      </text>
    </comment>
    <comment ref="AH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освещение</t>
        </r>
      </text>
    </comment>
    <comment ref="AI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освещение
</t>
        </r>
      </text>
    </comment>
    <comment ref="AJ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AK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 свалка,
300 дет площ,
освещ (30,4+757,6)
</t>
        </r>
      </text>
    </comment>
    <comment ref="AL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сосвещ</t>
        </r>
      </text>
    </comment>
    <comment ref="AM1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освещ,
сод площади</t>
        </r>
      </text>
    </comment>
    <comment ref="AM1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см благоустр</t>
        </r>
      </text>
    </comment>
  </commentList>
</comments>
</file>

<file path=xl/sharedStrings.xml><?xml version="1.0" encoding="utf-8"?>
<sst xmlns="http://schemas.openxmlformats.org/spreadsheetml/2006/main" count="76" uniqueCount="55">
  <si>
    <t>Показатели</t>
  </si>
  <si>
    <t>Индексы</t>
  </si>
  <si>
    <t>Республиканский бюджет</t>
  </si>
  <si>
    <t>А</t>
  </si>
  <si>
    <t>Б</t>
  </si>
  <si>
    <t>1</t>
  </si>
  <si>
    <t>2</t>
  </si>
  <si>
    <t>3</t>
  </si>
  <si>
    <t>Итого по поселениям</t>
  </si>
  <si>
    <t>Амурское СП</t>
  </si>
  <si>
    <t>Верх-Уймонское СП</t>
  </si>
  <si>
    <t>Горбуновское СП</t>
  </si>
  <si>
    <t>Карагайское СП</t>
  </si>
  <si>
    <t>Катандинское СП</t>
  </si>
  <si>
    <t>Огневское СП</t>
  </si>
  <si>
    <t>Талдинское СП</t>
  </si>
  <si>
    <t>Усть-Коксинское СП</t>
  </si>
  <si>
    <t>Чендекское СП</t>
  </si>
  <si>
    <t xml:space="preserve"> (рублей)</t>
  </si>
  <si>
    <t xml:space="preserve"> Усть-Коксинское СП</t>
  </si>
  <si>
    <t>Дотация на выравнивание  бюджетной обеспеченности  бюджетам сельских поселений за счет средств республиканского бюджета</t>
  </si>
  <si>
    <t>Дотация на выравнивание  бюджетной обеспеченности  бюджетам сельских поселений за счет средств  бюджета МО "Усть-Коксиснкий район" РА</t>
  </si>
  <si>
    <t>Итого межбюджетные трансферты бюджетам сельских поселений</t>
  </si>
  <si>
    <t>Иные межбюджетные  трансферты</t>
  </si>
  <si>
    <t xml:space="preserve"> Распределение межбюджетных трансфертов бюджетам сельских поселений на 2019год</t>
  </si>
  <si>
    <t>изменения</t>
  </si>
  <si>
    <t xml:space="preserve"> Распределение межбюджетных трансфертов бюджетам сельских поселений на 2019 год (с учетом изменений)</t>
  </si>
  <si>
    <t>Иные  межбюджетные  трансферты на выплату заработной платы с учетом повышения МРОТ</t>
  </si>
  <si>
    <t>3.1</t>
  </si>
  <si>
    <t xml:space="preserve"> кочегары</t>
  </si>
  <si>
    <t>Распределение межбюджетных трансфертов бюджетам сельских поселений МО  "Усть-Коксинский район" РА на 2020 год</t>
  </si>
  <si>
    <t xml:space="preserve">Приложение    21                                                                                                                       к   решению «О бюджете  муниципального образования   "Усть-Коксинский район" РА на 2020 год и плановый период 2021 и 2022 годов»
</t>
  </si>
  <si>
    <t>Иные межбюджетные  трансферты на проведение мероприятий в целях предупреждения чрезвычайных ситуаций за счет средств резервного фонда МО "Усть-Коксинский район" РА</t>
  </si>
  <si>
    <t>3.2</t>
  </si>
  <si>
    <t>3.3</t>
  </si>
  <si>
    <t>3.4</t>
  </si>
  <si>
    <t>Иные межбюджетные трансферты на организацию благоустройства территории сельского поселения</t>
  </si>
  <si>
    <t>3.5</t>
  </si>
  <si>
    <t>3.6</t>
  </si>
  <si>
    <t>3.7</t>
  </si>
  <si>
    <t>Иные межбюджетные трансферты на содержание имущества</t>
  </si>
  <si>
    <t>Иные межбюджетные трансферты на осуществление бюджетных инвестиций в форме капитальных вложений  в объекты капитального строительства муниципальной собственности, а также на  разработку проектно-сметной документации</t>
  </si>
  <si>
    <t>Иные межбюджетные трансферты на приобретение энергоресурсов</t>
  </si>
  <si>
    <t>освещение+ремонт памятника</t>
  </si>
  <si>
    <t>Иные межбюджетные трансферты на проведение мероприятий по градостроительному зонированию и территориальному планированию, включая внесение изменений в правила землепользования и застройки сельских поселений, генеральные планы сельских поселений, землеустроительные работы, разработку проектов планировки и проектов межевания земель, кадастровые работы, работы по  установлению границ населенных пунктов, установлению границ территориальных зон</t>
  </si>
  <si>
    <t>3.8</t>
  </si>
  <si>
    <t>Иные межбюджетные трансферты на  решение вопросов местного значения  по итогам конкурсов проводимых Администрацией МО «Усть-Коксинский район» среди поселений района</t>
  </si>
  <si>
    <t>Иные межбюджетные  трансферты на проведение мероприятий в целях предупреждения и ликвидации  чрезвычайных ситуаций</t>
  </si>
  <si>
    <t>3.9</t>
  </si>
  <si>
    <t>(в согл на сод-е площади) поправить в след сессию</t>
  </si>
  <si>
    <t>3.10</t>
  </si>
  <si>
    <t>Иные межбюджетные трансферты на проведение мероприятий по предотвращению эпидемий (пандемий)за счет средств резервного фонда МО "Усть-Коксинский район" РА</t>
  </si>
  <si>
    <t>3.11</t>
  </si>
  <si>
    <t>Иные межбюджетные трансферты на приобретение компьютерной техники ипрограммных продуктов</t>
  </si>
  <si>
    <t>Приложение 15                                                                                                          к  решению «О внесению изменений и дополнений в решение " О бюджете муниципального образования " Усть-Коксинский район"  РА на 2020 год   и плановый период 2021 и 2022 годов»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</si>
</sst>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00"/>
    <numFmt numFmtId="165" formatCode="_-* #,##0.0_р_._-;\-* #,##0.0_р_._-;_-* &quot;-&quot;??_р_._-;_-@_-"/>
    <numFmt numFmtId="166" formatCode="#,##0.0"/>
    <numFmt numFmtId="167" formatCode="#,##0.00_ ;\-#,##0.00\ "/>
    <numFmt numFmtId="168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family val="2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2" fillId="0" borderId="0">
      <alignment vertical="top"/>
    </xf>
  </cellStyleXfs>
  <cellXfs count="107">
    <xf numFmtId="0" fontId="0" fillId="0" borderId="0" xfId="0"/>
    <xf numFmtId="0" fontId="2" fillId="0" borderId="0" xfId="2" applyFill="1" applyBorder="1"/>
    <xf numFmtId="49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Border="1" applyAlignment="1"/>
    <xf numFmtId="0" fontId="5" fillId="0" borderId="0" xfId="2" applyFont="1" applyFill="1" applyBorder="1"/>
    <xf numFmtId="1" fontId="5" fillId="0" borderId="0" xfId="2" applyNumberFormat="1" applyFont="1" applyFill="1" applyBorder="1"/>
    <xf numFmtId="49" fontId="7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8" fillId="0" borderId="1" xfId="2" applyFont="1" applyFill="1" applyBorder="1"/>
    <xf numFmtId="0" fontId="10" fillId="0" borderId="1" xfId="2" applyFont="1" applyFill="1" applyBorder="1" applyAlignment="1">
      <alignment horizontal="justify"/>
    </xf>
    <xf numFmtId="0" fontId="8" fillId="0" borderId="5" xfId="2" applyFont="1" applyFill="1" applyBorder="1"/>
    <xf numFmtId="0" fontId="8" fillId="0" borderId="3" xfId="2" applyFont="1" applyFill="1" applyBorder="1"/>
    <xf numFmtId="0" fontId="8" fillId="0" borderId="0" xfId="2" applyFont="1" applyFill="1" applyBorder="1"/>
    <xf numFmtId="0" fontId="8" fillId="0" borderId="4" xfId="2" applyFont="1" applyFill="1" applyBorder="1"/>
    <xf numFmtId="0" fontId="4" fillId="0" borderId="6" xfId="2" applyFont="1" applyFill="1" applyBorder="1"/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4" fillId="0" borderId="5" xfId="2" applyFont="1" applyFill="1" applyBorder="1"/>
    <xf numFmtId="0" fontId="4" fillId="0" borderId="7" xfId="2" applyFont="1" applyFill="1" applyBorder="1"/>
    <xf numFmtId="0" fontId="4" fillId="0" borderId="0" xfId="2" applyFont="1" applyFill="1" applyBorder="1"/>
    <xf numFmtId="0" fontId="4" fillId="0" borderId="8" xfId="2" applyFont="1" applyFill="1" applyBorder="1"/>
    <xf numFmtId="0" fontId="8" fillId="0" borderId="9" xfId="2" applyFont="1" applyFill="1" applyBorder="1"/>
    <xf numFmtId="0" fontId="8" fillId="0" borderId="11" xfId="2" applyFont="1" applyFill="1" applyBorder="1"/>
    <xf numFmtId="0" fontId="2" fillId="0" borderId="9" xfId="2" applyFont="1" applyFill="1" applyBorder="1"/>
    <xf numFmtId="49" fontId="2" fillId="0" borderId="2" xfId="2" applyNumberFormat="1" applyFont="1" applyFill="1" applyBorder="1" applyAlignment="1">
      <alignment horizontal="center" vertical="center"/>
    </xf>
    <xf numFmtId="164" fontId="2" fillId="0" borderId="2" xfId="2" applyNumberFormat="1" applyFont="1" applyFill="1" applyBorder="1" applyAlignment="1">
      <alignment horizontal="justify" wrapText="1"/>
    </xf>
    <xf numFmtId="165" fontId="2" fillId="0" borderId="12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0" fontId="2" fillId="0" borderId="0" xfId="2" applyFont="1" applyFill="1" applyBorder="1"/>
    <xf numFmtId="0" fontId="2" fillId="0" borderId="11" xfId="2" applyFont="1" applyFill="1" applyBorder="1"/>
    <xf numFmtId="165" fontId="2" fillId="0" borderId="11" xfId="1" applyNumberFormat="1" applyFont="1" applyFill="1" applyBorder="1"/>
    <xf numFmtId="49" fontId="9" fillId="0" borderId="2" xfId="2" applyNumberFormat="1" applyFont="1" applyFill="1" applyBorder="1" applyAlignment="1">
      <alignment horizontal="center" vertical="center"/>
    </xf>
    <xf numFmtId="165" fontId="12" fillId="0" borderId="10" xfId="1" applyNumberFormat="1" applyFont="1" applyFill="1" applyBorder="1" applyAlignment="1">
      <alignment horizontal="center"/>
    </xf>
    <xf numFmtId="165" fontId="12" fillId="0" borderId="11" xfId="1" applyNumberFormat="1" applyFont="1" applyFill="1" applyBorder="1"/>
    <xf numFmtId="166" fontId="2" fillId="0" borderId="9" xfId="2" applyNumberFormat="1" applyFont="1" applyFill="1" applyBorder="1"/>
    <xf numFmtId="0" fontId="2" fillId="0" borderId="0" xfId="2" applyFill="1"/>
    <xf numFmtId="0" fontId="2" fillId="0" borderId="15" xfId="2" applyFont="1" applyFill="1" applyBorder="1" applyAlignment="1">
      <alignment horizontal="center" vertical="center"/>
    </xf>
    <xf numFmtId="0" fontId="3" fillId="0" borderId="15" xfId="2" applyFont="1" applyFill="1" applyBorder="1"/>
    <xf numFmtId="164" fontId="3" fillId="0" borderId="15" xfId="2" applyNumberFormat="1" applyFont="1" applyFill="1" applyBorder="1"/>
    <xf numFmtId="0" fontId="2" fillId="0" borderId="0" xfId="2" applyFont="1" applyFill="1"/>
    <xf numFmtId="0" fontId="7" fillId="0" borderId="5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Fill="1" applyBorder="1" applyAlignment="1" applyProtection="1">
      <alignment horizontal="justify" vertical="center"/>
      <protection locked="0"/>
    </xf>
    <xf numFmtId="164" fontId="6" fillId="0" borderId="2" xfId="2" applyNumberFormat="1" applyFont="1" applyFill="1" applyBorder="1" applyAlignment="1" applyProtection="1">
      <alignment horizontal="justify" vertical="center"/>
      <protection locked="0"/>
    </xf>
    <xf numFmtId="167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2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right"/>
    </xf>
    <xf numFmtId="0" fontId="15" fillId="0" borderId="2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justify" vertical="center" wrapText="1"/>
    </xf>
    <xf numFmtId="0" fontId="2" fillId="0" borderId="0" xfId="2" applyFont="1" applyFill="1" applyBorder="1" applyAlignment="1">
      <alignment horizontal="center" vertical="center"/>
    </xf>
    <xf numFmtId="167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justify" vertical="center" wrapText="1"/>
    </xf>
    <xf numFmtId="164" fontId="2" fillId="2" borderId="2" xfId="2" applyNumberFormat="1" applyFont="1" applyFill="1" applyBorder="1" applyAlignment="1" applyProtection="1">
      <alignment horizontal="justify" wrapText="1"/>
      <protection locked="0"/>
    </xf>
    <xf numFmtId="167" fontId="14" fillId="2" borderId="2" xfId="1" applyNumberFormat="1" applyFont="1" applyFill="1" applyBorder="1" applyAlignment="1" applyProtection="1">
      <alignment horizontal="center" vertical="center" wrapText="1"/>
      <protection locked="0"/>
    </xf>
    <xf numFmtId="167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2" xfId="1" applyNumberFormat="1" applyFont="1" applyFill="1" applyBorder="1" applyAlignment="1">
      <alignment horizontal="center"/>
    </xf>
    <xf numFmtId="166" fontId="2" fillId="2" borderId="13" xfId="1" applyNumberFormat="1" applyFont="1" applyFill="1" applyBorder="1" applyAlignment="1">
      <alignment horizontal="center"/>
    </xf>
    <xf numFmtId="166" fontId="2" fillId="2" borderId="14" xfId="1" applyNumberFormat="1" applyFont="1" applyFill="1" applyBorder="1" applyAlignment="1">
      <alignment horizontal="center"/>
    </xf>
    <xf numFmtId="49" fontId="18" fillId="3" borderId="2" xfId="0" applyNumberFormat="1" applyFont="1" applyFill="1" applyBorder="1" applyAlignment="1">
      <alignment horizontal="left" vertical="center" wrapText="1"/>
    </xf>
    <xf numFmtId="0" fontId="2" fillId="3" borderId="0" xfId="2" applyFont="1" applyFill="1" applyBorder="1"/>
    <xf numFmtId="0" fontId="2" fillId="3" borderId="9" xfId="2" applyFont="1" applyFill="1" applyBorder="1"/>
    <xf numFmtId="49" fontId="2" fillId="3" borderId="2" xfId="2" applyNumberFormat="1" applyFont="1" applyFill="1" applyBorder="1" applyAlignment="1">
      <alignment horizontal="center" vertical="center"/>
    </xf>
    <xf numFmtId="164" fontId="2" fillId="3" borderId="2" xfId="2" applyNumberFormat="1" applyFont="1" applyFill="1" applyBorder="1" applyAlignment="1" applyProtection="1">
      <alignment horizontal="justify" wrapText="1"/>
      <protection locked="0"/>
    </xf>
    <xf numFmtId="167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67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2" xfId="1" applyNumberFormat="1" applyFont="1" applyFill="1" applyBorder="1" applyAlignment="1">
      <alignment horizontal="center"/>
    </xf>
    <xf numFmtId="166" fontId="2" fillId="3" borderId="13" xfId="1" applyNumberFormat="1" applyFont="1" applyFill="1" applyBorder="1" applyAlignment="1">
      <alignment horizontal="center"/>
    </xf>
    <xf numFmtId="166" fontId="2" fillId="3" borderId="14" xfId="1" applyNumberFormat="1" applyFont="1" applyFill="1" applyBorder="1" applyAlignment="1">
      <alignment horizontal="center"/>
    </xf>
    <xf numFmtId="0" fontId="2" fillId="3" borderId="11" xfId="2" applyFont="1" applyFill="1" applyBorder="1"/>
    <xf numFmtId="164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/>
    </xf>
    <xf numFmtId="164" fontId="4" fillId="0" borderId="0" xfId="2" applyNumberFormat="1" applyFont="1" applyFill="1" applyBorder="1"/>
    <xf numFmtId="0" fontId="4" fillId="0" borderId="0" xfId="2" applyFont="1" applyFill="1"/>
    <xf numFmtId="164" fontId="4" fillId="0" borderId="15" xfId="2" applyNumberFormat="1" applyFont="1" applyFill="1" applyBorder="1"/>
    <xf numFmtId="168" fontId="4" fillId="0" borderId="0" xfId="2" applyNumberFormat="1" applyFont="1" applyFill="1" applyBorder="1"/>
    <xf numFmtId="0" fontId="2" fillId="3" borderId="0" xfId="2" applyNumberFormat="1" applyFont="1" applyFill="1" applyBorder="1"/>
    <xf numFmtId="0" fontId="2" fillId="3" borderId="0" xfId="2" applyNumberFormat="1" applyFont="1" applyFill="1" applyBorder="1" applyAlignment="1">
      <alignment wrapText="1"/>
    </xf>
    <xf numFmtId="167" fontId="13" fillId="3" borderId="2" xfId="1" applyNumberFormat="1" applyFont="1" applyFill="1" applyBorder="1" applyAlignment="1" applyProtection="1">
      <alignment horizontal="center" vertical="center" wrapText="1"/>
      <protection locked="0"/>
    </xf>
    <xf numFmtId="167" fontId="9" fillId="3" borderId="2" xfId="1" applyNumberFormat="1" applyFont="1" applyFill="1" applyBorder="1" applyAlignment="1" applyProtection="1">
      <alignment horizontal="center" vertical="center" wrapText="1"/>
      <protection locked="0"/>
    </xf>
    <xf numFmtId="167" fontId="13" fillId="2" borderId="2" xfId="1" applyNumberFormat="1" applyFont="1" applyFill="1" applyBorder="1" applyAlignment="1" applyProtection="1">
      <alignment horizontal="center" vertical="center" wrapText="1"/>
      <protection locked="0"/>
    </xf>
    <xf numFmtId="167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167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9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3" applyFont="1" applyFill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49" fontId="7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1" fontId="17" fillId="0" borderId="2" xfId="2" applyNumberFormat="1" applyFont="1" applyFill="1" applyBorder="1" applyAlignment="1">
      <alignment horizontal="center"/>
    </xf>
    <xf numFmtId="164" fontId="9" fillId="0" borderId="17" xfId="2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_Прил 22,23,24" xfId="2"/>
    <cellStyle name="Финансовый" xfId="1" builtinId="3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55"/>
  <sheetViews>
    <sheetView tabSelected="1" view="pageBreakPreview" topLeftCell="B2" zoomScale="75" zoomScaleNormal="75" zoomScaleSheetLayoutView="75" workbookViewId="0">
      <selection activeCell="AM13" sqref="AM13"/>
    </sheetView>
  </sheetViews>
  <sheetFormatPr defaultColWidth="8" defaultRowHeight="13.2"/>
  <cols>
    <col min="1" max="1" width="0.33203125" style="43" hidden="1" customWidth="1"/>
    <col min="2" max="2" width="6" style="44" customWidth="1"/>
    <col min="3" max="3" width="36.88671875" style="45" customWidth="1"/>
    <col min="4" max="4" width="8.33203125" style="46" hidden="1" customWidth="1"/>
    <col min="5" max="5" width="15.88671875" style="47" hidden="1" customWidth="1"/>
    <col min="6" max="6" width="14.88671875" style="47" hidden="1" customWidth="1"/>
    <col min="7" max="7" width="15.88671875" style="47" hidden="1" customWidth="1"/>
    <col min="8" max="8" width="15.33203125" style="47" hidden="1" customWidth="1"/>
    <col min="9" max="9" width="15.5546875" style="47" hidden="1" customWidth="1"/>
    <col min="10" max="10" width="18.44140625" style="47" hidden="1" customWidth="1"/>
    <col min="11" max="11" width="16.44140625" style="47" hidden="1" customWidth="1"/>
    <col min="12" max="13" width="14.88671875" style="47" hidden="1" customWidth="1"/>
    <col min="14" max="14" width="16.109375" style="47" hidden="1" customWidth="1"/>
    <col min="15" max="15" width="20.6640625" style="43" hidden="1" customWidth="1"/>
    <col min="16" max="16" width="0.109375" style="43" hidden="1" customWidth="1"/>
    <col min="17" max="17" width="8.109375" style="43" hidden="1" customWidth="1"/>
    <col min="18" max="18" width="15.5546875" style="43" hidden="1" customWidth="1"/>
    <col min="19" max="19" width="13.6640625" style="43" hidden="1" customWidth="1"/>
    <col min="20" max="20" width="10.33203125" style="43" hidden="1" customWidth="1"/>
    <col min="21" max="21" width="18.44140625" style="1" hidden="1" customWidth="1"/>
    <col min="22" max="22" width="15.109375" style="1" hidden="1" customWidth="1"/>
    <col min="23" max="23" width="17" style="1" hidden="1" customWidth="1"/>
    <col min="24" max="30" width="15.109375" style="1" hidden="1" customWidth="1"/>
    <col min="31" max="31" width="15.88671875" style="1" customWidth="1"/>
    <col min="32" max="32" width="14.88671875" style="1" customWidth="1"/>
    <col min="33" max="33" width="14.5546875" style="1" customWidth="1"/>
    <col min="34" max="35" width="13.88671875" style="1" customWidth="1"/>
    <col min="36" max="36" width="15.33203125" style="1" customWidth="1"/>
    <col min="37" max="37" width="14" style="1" customWidth="1"/>
    <col min="38" max="39" width="15.109375" style="1" bestFit="1" customWidth="1"/>
    <col min="40" max="40" width="14" style="1" customWidth="1"/>
    <col min="41" max="48" width="8" style="1" customWidth="1"/>
    <col min="49" max="222" width="6.6640625" style="43" customWidth="1"/>
    <col min="223" max="223" width="15.109375" style="43" customWidth="1"/>
    <col min="224" max="250" width="8" style="43" customWidth="1"/>
    <col min="251" max="458" width="8" style="43"/>
    <col min="459" max="459" width="19" style="43" customWidth="1"/>
    <col min="460" max="460" width="0" style="43" hidden="1" customWidth="1"/>
    <col min="461" max="461" width="6" style="43" customWidth="1"/>
    <col min="462" max="462" width="42.109375" style="43" customWidth="1"/>
    <col min="463" max="463" width="0" style="43" hidden="1" customWidth="1"/>
    <col min="464" max="464" width="12.6640625" style="43" customWidth="1"/>
    <col min="465" max="465" width="13.5546875" style="43" customWidth="1"/>
    <col min="466" max="466" width="14" style="43" customWidth="1"/>
    <col min="467" max="467" width="13.88671875" style="43" customWidth="1"/>
    <col min="468" max="468" width="12.5546875" style="43" customWidth="1"/>
    <col min="469" max="471" width="12.6640625" style="43" customWidth="1"/>
    <col min="472" max="477" width="0" style="43" hidden="1" customWidth="1"/>
    <col min="478" max="478" width="12.109375" style="43" customWidth="1"/>
    <col min="479" max="479" width="15.109375" style="43" customWidth="1"/>
    <col min="480" max="506" width="8" style="43" customWidth="1"/>
    <col min="507" max="714" width="8" style="43"/>
    <col min="715" max="715" width="19" style="43" customWidth="1"/>
    <col min="716" max="716" width="0" style="43" hidden="1" customWidth="1"/>
    <col min="717" max="717" width="6" style="43" customWidth="1"/>
    <col min="718" max="718" width="42.109375" style="43" customWidth="1"/>
    <col min="719" max="719" width="0" style="43" hidden="1" customWidth="1"/>
    <col min="720" max="720" width="12.6640625" style="43" customWidth="1"/>
    <col min="721" max="721" width="13.5546875" style="43" customWidth="1"/>
    <col min="722" max="722" width="14" style="43" customWidth="1"/>
    <col min="723" max="723" width="13.88671875" style="43" customWidth="1"/>
    <col min="724" max="724" width="12.5546875" style="43" customWidth="1"/>
    <col min="725" max="727" width="12.6640625" style="43" customWidth="1"/>
    <col min="728" max="733" width="0" style="43" hidden="1" customWidth="1"/>
    <col min="734" max="734" width="12.109375" style="43" customWidth="1"/>
    <col min="735" max="735" width="15.109375" style="43" customWidth="1"/>
    <col min="736" max="762" width="8" style="43" customWidth="1"/>
    <col min="763" max="970" width="8" style="43"/>
    <col min="971" max="971" width="19" style="43" customWidth="1"/>
    <col min="972" max="972" width="0" style="43" hidden="1" customWidth="1"/>
    <col min="973" max="973" width="6" style="43" customWidth="1"/>
    <col min="974" max="974" width="42.109375" style="43" customWidth="1"/>
    <col min="975" max="975" width="0" style="43" hidden="1" customWidth="1"/>
    <col min="976" max="976" width="12.6640625" style="43" customWidth="1"/>
    <col min="977" max="977" width="13.5546875" style="43" customWidth="1"/>
    <col min="978" max="978" width="14" style="43" customWidth="1"/>
    <col min="979" max="979" width="13.88671875" style="43" customWidth="1"/>
    <col min="980" max="980" width="12.5546875" style="43" customWidth="1"/>
    <col min="981" max="983" width="12.6640625" style="43" customWidth="1"/>
    <col min="984" max="989" width="0" style="43" hidden="1" customWidth="1"/>
    <col min="990" max="990" width="12.109375" style="43" customWidth="1"/>
    <col min="991" max="991" width="15.109375" style="43" customWidth="1"/>
    <col min="992" max="1018" width="8" style="43" customWidth="1"/>
    <col min="1019" max="1226" width="8" style="43"/>
    <col min="1227" max="1227" width="19" style="43" customWidth="1"/>
    <col min="1228" max="1228" width="0" style="43" hidden="1" customWidth="1"/>
    <col min="1229" max="1229" width="6" style="43" customWidth="1"/>
    <col min="1230" max="1230" width="42.109375" style="43" customWidth="1"/>
    <col min="1231" max="1231" width="0" style="43" hidden="1" customWidth="1"/>
    <col min="1232" max="1232" width="12.6640625" style="43" customWidth="1"/>
    <col min="1233" max="1233" width="13.5546875" style="43" customWidth="1"/>
    <col min="1234" max="1234" width="14" style="43" customWidth="1"/>
    <col min="1235" max="1235" width="13.88671875" style="43" customWidth="1"/>
    <col min="1236" max="1236" width="12.5546875" style="43" customWidth="1"/>
    <col min="1237" max="1239" width="12.6640625" style="43" customWidth="1"/>
    <col min="1240" max="1245" width="0" style="43" hidden="1" customWidth="1"/>
    <col min="1246" max="1246" width="12.109375" style="43" customWidth="1"/>
    <col min="1247" max="1247" width="15.109375" style="43" customWidth="1"/>
    <col min="1248" max="1274" width="8" style="43" customWidth="1"/>
    <col min="1275" max="1482" width="8" style="43"/>
    <col min="1483" max="1483" width="19" style="43" customWidth="1"/>
    <col min="1484" max="1484" width="0" style="43" hidden="1" customWidth="1"/>
    <col min="1485" max="1485" width="6" style="43" customWidth="1"/>
    <col min="1486" max="1486" width="42.109375" style="43" customWidth="1"/>
    <col min="1487" max="1487" width="0" style="43" hidden="1" customWidth="1"/>
    <col min="1488" max="1488" width="12.6640625" style="43" customWidth="1"/>
    <col min="1489" max="1489" width="13.5546875" style="43" customWidth="1"/>
    <col min="1490" max="1490" width="14" style="43" customWidth="1"/>
    <col min="1491" max="1491" width="13.88671875" style="43" customWidth="1"/>
    <col min="1492" max="1492" width="12.5546875" style="43" customWidth="1"/>
    <col min="1493" max="1495" width="12.6640625" style="43" customWidth="1"/>
    <col min="1496" max="1501" width="0" style="43" hidden="1" customWidth="1"/>
    <col min="1502" max="1502" width="12.109375" style="43" customWidth="1"/>
    <col min="1503" max="1503" width="15.109375" style="43" customWidth="1"/>
    <col min="1504" max="1530" width="8" style="43" customWidth="1"/>
    <col min="1531" max="1738" width="8" style="43"/>
    <col min="1739" max="1739" width="19" style="43" customWidth="1"/>
    <col min="1740" max="1740" width="0" style="43" hidden="1" customWidth="1"/>
    <col min="1741" max="1741" width="6" style="43" customWidth="1"/>
    <col min="1742" max="1742" width="42.109375" style="43" customWidth="1"/>
    <col min="1743" max="1743" width="0" style="43" hidden="1" customWidth="1"/>
    <col min="1744" max="1744" width="12.6640625" style="43" customWidth="1"/>
    <col min="1745" max="1745" width="13.5546875" style="43" customWidth="1"/>
    <col min="1746" max="1746" width="14" style="43" customWidth="1"/>
    <col min="1747" max="1747" width="13.88671875" style="43" customWidth="1"/>
    <col min="1748" max="1748" width="12.5546875" style="43" customWidth="1"/>
    <col min="1749" max="1751" width="12.6640625" style="43" customWidth="1"/>
    <col min="1752" max="1757" width="0" style="43" hidden="1" customWidth="1"/>
    <col min="1758" max="1758" width="12.109375" style="43" customWidth="1"/>
    <col min="1759" max="1759" width="15.109375" style="43" customWidth="1"/>
    <col min="1760" max="1786" width="8" style="43" customWidth="1"/>
    <col min="1787" max="1994" width="8" style="43"/>
    <col min="1995" max="1995" width="19" style="43" customWidth="1"/>
    <col min="1996" max="1996" width="0" style="43" hidden="1" customWidth="1"/>
    <col min="1997" max="1997" width="6" style="43" customWidth="1"/>
    <col min="1998" max="1998" width="42.109375" style="43" customWidth="1"/>
    <col min="1999" max="1999" width="0" style="43" hidden="1" customWidth="1"/>
    <col min="2000" max="2000" width="12.6640625" style="43" customWidth="1"/>
    <col min="2001" max="2001" width="13.5546875" style="43" customWidth="1"/>
    <col min="2002" max="2002" width="14" style="43" customWidth="1"/>
    <col min="2003" max="2003" width="13.88671875" style="43" customWidth="1"/>
    <col min="2004" max="2004" width="12.5546875" style="43" customWidth="1"/>
    <col min="2005" max="2007" width="12.6640625" style="43" customWidth="1"/>
    <col min="2008" max="2013" width="0" style="43" hidden="1" customWidth="1"/>
    <col min="2014" max="2014" width="12.109375" style="43" customWidth="1"/>
    <col min="2015" max="2015" width="15.109375" style="43" customWidth="1"/>
    <col min="2016" max="2042" width="8" style="43" customWidth="1"/>
    <col min="2043" max="2250" width="8" style="43"/>
    <col min="2251" max="2251" width="19" style="43" customWidth="1"/>
    <col min="2252" max="2252" width="0" style="43" hidden="1" customWidth="1"/>
    <col min="2253" max="2253" width="6" style="43" customWidth="1"/>
    <col min="2254" max="2254" width="42.109375" style="43" customWidth="1"/>
    <col min="2255" max="2255" width="0" style="43" hidden="1" customWidth="1"/>
    <col min="2256" max="2256" width="12.6640625" style="43" customWidth="1"/>
    <col min="2257" max="2257" width="13.5546875" style="43" customWidth="1"/>
    <col min="2258" max="2258" width="14" style="43" customWidth="1"/>
    <col min="2259" max="2259" width="13.88671875" style="43" customWidth="1"/>
    <col min="2260" max="2260" width="12.5546875" style="43" customWidth="1"/>
    <col min="2261" max="2263" width="12.6640625" style="43" customWidth="1"/>
    <col min="2264" max="2269" width="0" style="43" hidden="1" customWidth="1"/>
    <col min="2270" max="2270" width="12.109375" style="43" customWidth="1"/>
    <col min="2271" max="2271" width="15.109375" style="43" customWidth="1"/>
    <col min="2272" max="2298" width="8" style="43" customWidth="1"/>
    <col min="2299" max="2506" width="8" style="43"/>
    <col min="2507" max="2507" width="19" style="43" customWidth="1"/>
    <col min="2508" max="2508" width="0" style="43" hidden="1" customWidth="1"/>
    <col min="2509" max="2509" width="6" style="43" customWidth="1"/>
    <col min="2510" max="2510" width="42.109375" style="43" customWidth="1"/>
    <col min="2511" max="2511" width="0" style="43" hidden="1" customWidth="1"/>
    <col min="2512" max="2512" width="12.6640625" style="43" customWidth="1"/>
    <col min="2513" max="2513" width="13.5546875" style="43" customWidth="1"/>
    <col min="2514" max="2514" width="14" style="43" customWidth="1"/>
    <col min="2515" max="2515" width="13.88671875" style="43" customWidth="1"/>
    <col min="2516" max="2516" width="12.5546875" style="43" customWidth="1"/>
    <col min="2517" max="2519" width="12.6640625" style="43" customWidth="1"/>
    <col min="2520" max="2525" width="0" style="43" hidden="1" customWidth="1"/>
    <col min="2526" max="2526" width="12.109375" style="43" customWidth="1"/>
    <col min="2527" max="2527" width="15.109375" style="43" customWidth="1"/>
    <col min="2528" max="2554" width="8" style="43" customWidth="1"/>
    <col min="2555" max="2762" width="8" style="43"/>
    <col min="2763" max="2763" width="19" style="43" customWidth="1"/>
    <col min="2764" max="2764" width="0" style="43" hidden="1" customWidth="1"/>
    <col min="2765" max="2765" width="6" style="43" customWidth="1"/>
    <col min="2766" max="2766" width="42.109375" style="43" customWidth="1"/>
    <col min="2767" max="2767" width="0" style="43" hidden="1" customWidth="1"/>
    <col min="2768" max="2768" width="12.6640625" style="43" customWidth="1"/>
    <col min="2769" max="2769" width="13.5546875" style="43" customWidth="1"/>
    <col min="2770" max="2770" width="14" style="43" customWidth="1"/>
    <col min="2771" max="2771" width="13.88671875" style="43" customWidth="1"/>
    <col min="2772" max="2772" width="12.5546875" style="43" customWidth="1"/>
    <col min="2773" max="2775" width="12.6640625" style="43" customWidth="1"/>
    <col min="2776" max="2781" width="0" style="43" hidden="1" customWidth="1"/>
    <col min="2782" max="2782" width="12.109375" style="43" customWidth="1"/>
    <col min="2783" max="2783" width="15.109375" style="43" customWidth="1"/>
    <col min="2784" max="2810" width="8" style="43" customWidth="1"/>
    <col min="2811" max="3018" width="8" style="43"/>
    <col min="3019" max="3019" width="19" style="43" customWidth="1"/>
    <col min="3020" max="3020" width="0" style="43" hidden="1" customWidth="1"/>
    <col min="3021" max="3021" width="6" style="43" customWidth="1"/>
    <col min="3022" max="3022" width="42.109375" style="43" customWidth="1"/>
    <col min="3023" max="3023" width="0" style="43" hidden="1" customWidth="1"/>
    <col min="3024" max="3024" width="12.6640625" style="43" customWidth="1"/>
    <col min="3025" max="3025" width="13.5546875" style="43" customWidth="1"/>
    <col min="3026" max="3026" width="14" style="43" customWidth="1"/>
    <col min="3027" max="3027" width="13.88671875" style="43" customWidth="1"/>
    <col min="3028" max="3028" width="12.5546875" style="43" customWidth="1"/>
    <col min="3029" max="3031" width="12.6640625" style="43" customWidth="1"/>
    <col min="3032" max="3037" width="0" style="43" hidden="1" customWidth="1"/>
    <col min="3038" max="3038" width="12.109375" style="43" customWidth="1"/>
    <col min="3039" max="3039" width="15.109375" style="43" customWidth="1"/>
    <col min="3040" max="3066" width="8" style="43" customWidth="1"/>
    <col min="3067" max="3274" width="8" style="43"/>
    <col min="3275" max="3275" width="19" style="43" customWidth="1"/>
    <col min="3276" max="3276" width="0" style="43" hidden="1" customWidth="1"/>
    <col min="3277" max="3277" width="6" style="43" customWidth="1"/>
    <col min="3278" max="3278" width="42.109375" style="43" customWidth="1"/>
    <col min="3279" max="3279" width="0" style="43" hidden="1" customWidth="1"/>
    <col min="3280" max="3280" width="12.6640625" style="43" customWidth="1"/>
    <col min="3281" max="3281" width="13.5546875" style="43" customWidth="1"/>
    <col min="3282" max="3282" width="14" style="43" customWidth="1"/>
    <col min="3283" max="3283" width="13.88671875" style="43" customWidth="1"/>
    <col min="3284" max="3284" width="12.5546875" style="43" customWidth="1"/>
    <col min="3285" max="3287" width="12.6640625" style="43" customWidth="1"/>
    <col min="3288" max="3293" width="0" style="43" hidden="1" customWidth="1"/>
    <col min="3294" max="3294" width="12.109375" style="43" customWidth="1"/>
    <col min="3295" max="3295" width="15.109375" style="43" customWidth="1"/>
    <col min="3296" max="3322" width="8" style="43" customWidth="1"/>
    <col min="3323" max="3530" width="8" style="43"/>
    <col min="3531" max="3531" width="19" style="43" customWidth="1"/>
    <col min="3532" max="3532" width="0" style="43" hidden="1" customWidth="1"/>
    <col min="3533" max="3533" width="6" style="43" customWidth="1"/>
    <col min="3534" max="3534" width="42.109375" style="43" customWidth="1"/>
    <col min="3535" max="3535" width="0" style="43" hidden="1" customWidth="1"/>
    <col min="3536" max="3536" width="12.6640625" style="43" customWidth="1"/>
    <col min="3537" max="3537" width="13.5546875" style="43" customWidth="1"/>
    <col min="3538" max="3538" width="14" style="43" customWidth="1"/>
    <col min="3539" max="3539" width="13.88671875" style="43" customWidth="1"/>
    <col min="3540" max="3540" width="12.5546875" style="43" customWidth="1"/>
    <col min="3541" max="3543" width="12.6640625" style="43" customWidth="1"/>
    <col min="3544" max="3549" width="0" style="43" hidden="1" customWidth="1"/>
    <col min="3550" max="3550" width="12.109375" style="43" customWidth="1"/>
    <col min="3551" max="3551" width="15.109375" style="43" customWidth="1"/>
    <col min="3552" max="3578" width="8" style="43" customWidth="1"/>
    <col min="3579" max="3786" width="8" style="43"/>
    <col min="3787" max="3787" width="19" style="43" customWidth="1"/>
    <col min="3788" max="3788" width="0" style="43" hidden="1" customWidth="1"/>
    <col min="3789" max="3789" width="6" style="43" customWidth="1"/>
    <col min="3790" max="3790" width="42.109375" style="43" customWidth="1"/>
    <col min="3791" max="3791" width="0" style="43" hidden="1" customWidth="1"/>
    <col min="3792" max="3792" width="12.6640625" style="43" customWidth="1"/>
    <col min="3793" max="3793" width="13.5546875" style="43" customWidth="1"/>
    <col min="3794" max="3794" width="14" style="43" customWidth="1"/>
    <col min="3795" max="3795" width="13.88671875" style="43" customWidth="1"/>
    <col min="3796" max="3796" width="12.5546875" style="43" customWidth="1"/>
    <col min="3797" max="3799" width="12.6640625" style="43" customWidth="1"/>
    <col min="3800" max="3805" width="0" style="43" hidden="1" customWidth="1"/>
    <col min="3806" max="3806" width="12.109375" style="43" customWidth="1"/>
    <col min="3807" max="3807" width="15.109375" style="43" customWidth="1"/>
    <col min="3808" max="3834" width="8" style="43" customWidth="1"/>
    <col min="3835" max="4042" width="8" style="43"/>
    <col min="4043" max="4043" width="19" style="43" customWidth="1"/>
    <col min="4044" max="4044" width="0" style="43" hidden="1" customWidth="1"/>
    <col min="4045" max="4045" width="6" style="43" customWidth="1"/>
    <col min="4046" max="4046" width="42.109375" style="43" customWidth="1"/>
    <col min="4047" max="4047" width="0" style="43" hidden="1" customWidth="1"/>
    <col min="4048" max="4048" width="12.6640625" style="43" customWidth="1"/>
    <col min="4049" max="4049" width="13.5546875" style="43" customWidth="1"/>
    <col min="4050" max="4050" width="14" style="43" customWidth="1"/>
    <col min="4051" max="4051" width="13.88671875" style="43" customWidth="1"/>
    <col min="4052" max="4052" width="12.5546875" style="43" customWidth="1"/>
    <col min="4053" max="4055" width="12.6640625" style="43" customWidth="1"/>
    <col min="4056" max="4061" width="0" style="43" hidden="1" customWidth="1"/>
    <col min="4062" max="4062" width="12.109375" style="43" customWidth="1"/>
    <col min="4063" max="4063" width="15.109375" style="43" customWidth="1"/>
    <col min="4064" max="4090" width="8" style="43" customWidth="1"/>
    <col min="4091" max="4298" width="8" style="43"/>
    <col min="4299" max="4299" width="19" style="43" customWidth="1"/>
    <col min="4300" max="4300" width="0" style="43" hidden="1" customWidth="1"/>
    <col min="4301" max="4301" width="6" style="43" customWidth="1"/>
    <col min="4302" max="4302" width="42.109375" style="43" customWidth="1"/>
    <col min="4303" max="4303" width="0" style="43" hidden="1" customWidth="1"/>
    <col min="4304" max="4304" width="12.6640625" style="43" customWidth="1"/>
    <col min="4305" max="4305" width="13.5546875" style="43" customWidth="1"/>
    <col min="4306" max="4306" width="14" style="43" customWidth="1"/>
    <col min="4307" max="4307" width="13.88671875" style="43" customWidth="1"/>
    <col min="4308" max="4308" width="12.5546875" style="43" customWidth="1"/>
    <col min="4309" max="4311" width="12.6640625" style="43" customWidth="1"/>
    <col min="4312" max="4317" width="0" style="43" hidden="1" customWidth="1"/>
    <col min="4318" max="4318" width="12.109375" style="43" customWidth="1"/>
    <col min="4319" max="4319" width="15.109375" style="43" customWidth="1"/>
    <col min="4320" max="4346" width="8" style="43" customWidth="1"/>
    <col min="4347" max="4554" width="8" style="43"/>
    <col min="4555" max="4555" width="19" style="43" customWidth="1"/>
    <col min="4556" max="4556" width="0" style="43" hidden="1" customWidth="1"/>
    <col min="4557" max="4557" width="6" style="43" customWidth="1"/>
    <col min="4558" max="4558" width="42.109375" style="43" customWidth="1"/>
    <col min="4559" max="4559" width="0" style="43" hidden="1" customWidth="1"/>
    <col min="4560" max="4560" width="12.6640625" style="43" customWidth="1"/>
    <col min="4561" max="4561" width="13.5546875" style="43" customWidth="1"/>
    <col min="4562" max="4562" width="14" style="43" customWidth="1"/>
    <col min="4563" max="4563" width="13.88671875" style="43" customWidth="1"/>
    <col min="4564" max="4564" width="12.5546875" style="43" customWidth="1"/>
    <col min="4565" max="4567" width="12.6640625" style="43" customWidth="1"/>
    <col min="4568" max="4573" width="0" style="43" hidden="1" customWidth="1"/>
    <col min="4574" max="4574" width="12.109375" style="43" customWidth="1"/>
    <col min="4575" max="4575" width="15.109375" style="43" customWidth="1"/>
    <col min="4576" max="4602" width="8" style="43" customWidth="1"/>
    <col min="4603" max="4810" width="8" style="43"/>
    <col min="4811" max="4811" width="19" style="43" customWidth="1"/>
    <col min="4812" max="4812" width="0" style="43" hidden="1" customWidth="1"/>
    <col min="4813" max="4813" width="6" style="43" customWidth="1"/>
    <col min="4814" max="4814" width="42.109375" style="43" customWidth="1"/>
    <col min="4815" max="4815" width="0" style="43" hidden="1" customWidth="1"/>
    <col min="4816" max="4816" width="12.6640625" style="43" customWidth="1"/>
    <col min="4817" max="4817" width="13.5546875" style="43" customWidth="1"/>
    <col min="4818" max="4818" width="14" style="43" customWidth="1"/>
    <col min="4819" max="4819" width="13.88671875" style="43" customWidth="1"/>
    <col min="4820" max="4820" width="12.5546875" style="43" customWidth="1"/>
    <col min="4821" max="4823" width="12.6640625" style="43" customWidth="1"/>
    <col min="4824" max="4829" width="0" style="43" hidden="1" customWidth="1"/>
    <col min="4830" max="4830" width="12.109375" style="43" customWidth="1"/>
    <col min="4831" max="4831" width="15.109375" style="43" customWidth="1"/>
    <col min="4832" max="4858" width="8" style="43" customWidth="1"/>
    <col min="4859" max="5066" width="8" style="43"/>
    <col min="5067" max="5067" width="19" style="43" customWidth="1"/>
    <col min="5068" max="5068" width="0" style="43" hidden="1" customWidth="1"/>
    <col min="5069" max="5069" width="6" style="43" customWidth="1"/>
    <col min="5070" max="5070" width="42.109375" style="43" customWidth="1"/>
    <col min="5071" max="5071" width="0" style="43" hidden="1" customWidth="1"/>
    <col min="5072" max="5072" width="12.6640625" style="43" customWidth="1"/>
    <col min="5073" max="5073" width="13.5546875" style="43" customWidth="1"/>
    <col min="5074" max="5074" width="14" style="43" customWidth="1"/>
    <col min="5075" max="5075" width="13.88671875" style="43" customWidth="1"/>
    <col min="5076" max="5076" width="12.5546875" style="43" customWidth="1"/>
    <col min="5077" max="5079" width="12.6640625" style="43" customWidth="1"/>
    <col min="5080" max="5085" width="0" style="43" hidden="1" customWidth="1"/>
    <col min="5086" max="5086" width="12.109375" style="43" customWidth="1"/>
    <col min="5087" max="5087" width="15.109375" style="43" customWidth="1"/>
    <col min="5088" max="5114" width="8" style="43" customWidth="1"/>
    <col min="5115" max="5322" width="8" style="43"/>
    <col min="5323" max="5323" width="19" style="43" customWidth="1"/>
    <col min="5324" max="5324" width="0" style="43" hidden="1" customWidth="1"/>
    <col min="5325" max="5325" width="6" style="43" customWidth="1"/>
    <col min="5326" max="5326" width="42.109375" style="43" customWidth="1"/>
    <col min="5327" max="5327" width="0" style="43" hidden="1" customWidth="1"/>
    <col min="5328" max="5328" width="12.6640625" style="43" customWidth="1"/>
    <col min="5329" max="5329" width="13.5546875" style="43" customWidth="1"/>
    <col min="5330" max="5330" width="14" style="43" customWidth="1"/>
    <col min="5331" max="5331" width="13.88671875" style="43" customWidth="1"/>
    <col min="5332" max="5332" width="12.5546875" style="43" customWidth="1"/>
    <col min="5333" max="5335" width="12.6640625" style="43" customWidth="1"/>
    <col min="5336" max="5341" width="0" style="43" hidden="1" customWidth="1"/>
    <col min="5342" max="5342" width="12.109375" style="43" customWidth="1"/>
    <col min="5343" max="5343" width="15.109375" style="43" customWidth="1"/>
    <col min="5344" max="5370" width="8" style="43" customWidth="1"/>
    <col min="5371" max="5578" width="8" style="43"/>
    <col min="5579" max="5579" width="19" style="43" customWidth="1"/>
    <col min="5580" max="5580" width="0" style="43" hidden="1" customWidth="1"/>
    <col min="5581" max="5581" width="6" style="43" customWidth="1"/>
    <col min="5582" max="5582" width="42.109375" style="43" customWidth="1"/>
    <col min="5583" max="5583" width="0" style="43" hidden="1" customWidth="1"/>
    <col min="5584" max="5584" width="12.6640625" style="43" customWidth="1"/>
    <col min="5585" max="5585" width="13.5546875" style="43" customWidth="1"/>
    <col min="5586" max="5586" width="14" style="43" customWidth="1"/>
    <col min="5587" max="5587" width="13.88671875" style="43" customWidth="1"/>
    <col min="5588" max="5588" width="12.5546875" style="43" customWidth="1"/>
    <col min="5589" max="5591" width="12.6640625" style="43" customWidth="1"/>
    <col min="5592" max="5597" width="0" style="43" hidden="1" customWidth="1"/>
    <col min="5598" max="5598" width="12.109375" style="43" customWidth="1"/>
    <col min="5599" max="5599" width="15.109375" style="43" customWidth="1"/>
    <col min="5600" max="5626" width="8" style="43" customWidth="1"/>
    <col min="5627" max="5834" width="8" style="43"/>
    <col min="5835" max="5835" width="19" style="43" customWidth="1"/>
    <col min="5836" max="5836" width="0" style="43" hidden="1" customWidth="1"/>
    <col min="5837" max="5837" width="6" style="43" customWidth="1"/>
    <col min="5838" max="5838" width="42.109375" style="43" customWidth="1"/>
    <col min="5839" max="5839" width="0" style="43" hidden="1" customWidth="1"/>
    <col min="5840" max="5840" width="12.6640625" style="43" customWidth="1"/>
    <col min="5841" max="5841" width="13.5546875" style="43" customWidth="1"/>
    <col min="5842" max="5842" width="14" style="43" customWidth="1"/>
    <col min="5843" max="5843" width="13.88671875" style="43" customWidth="1"/>
    <col min="5844" max="5844" width="12.5546875" style="43" customWidth="1"/>
    <col min="5845" max="5847" width="12.6640625" style="43" customWidth="1"/>
    <col min="5848" max="5853" width="0" style="43" hidden="1" customWidth="1"/>
    <col min="5854" max="5854" width="12.109375" style="43" customWidth="1"/>
    <col min="5855" max="5855" width="15.109375" style="43" customWidth="1"/>
    <col min="5856" max="5882" width="8" style="43" customWidth="1"/>
    <col min="5883" max="6090" width="8" style="43"/>
    <col min="6091" max="6091" width="19" style="43" customWidth="1"/>
    <col min="6092" max="6092" width="0" style="43" hidden="1" customWidth="1"/>
    <col min="6093" max="6093" width="6" style="43" customWidth="1"/>
    <col min="6094" max="6094" width="42.109375" style="43" customWidth="1"/>
    <col min="6095" max="6095" width="0" style="43" hidden="1" customWidth="1"/>
    <col min="6096" max="6096" width="12.6640625" style="43" customWidth="1"/>
    <col min="6097" max="6097" width="13.5546875" style="43" customWidth="1"/>
    <col min="6098" max="6098" width="14" style="43" customWidth="1"/>
    <col min="6099" max="6099" width="13.88671875" style="43" customWidth="1"/>
    <col min="6100" max="6100" width="12.5546875" style="43" customWidth="1"/>
    <col min="6101" max="6103" width="12.6640625" style="43" customWidth="1"/>
    <col min="6104" max="6109" width="0" style="43" hidden="1" customWidth="1"/>
    <col min="6110" max="6110" width="12.109375" style="43" customWidth="1"/>
    <col min="6111" max="6111" width="15.109375" style="43" customWidth="1"/>
    <col min="6112" max="6138" width="8" style="43" customWidth="1"/>
    <col min="6139" max="6346" width="8" style="43"/>
    <col min="6347" max="6347" width="19" style="43" customWidth="1"/>
    <col min="6348" max="6348" width="0" style="43" hidden="1" customWidth="1"/>
    <col min="6349" max="6349" width="6" style="43" customWidth="1"/>
    <col min="6350" max="6350" width="42.109375" style="43" customWidth="1"/>
    <col min="6351" max="6351" width="0" style="43" hidden="1" customWidth="1"/>
    <col min="6352" max="6352" width="12.6640625" style="43" customWidth="1"/>
    <col min="6353" max="6353" width="13.5546875" style="43" customWidth="1"/>
    <col min="6354" max="6354" width="14" style="43" customWidth="1"/>
    <col min="6355" max="6355" width="13.88671875" style="43" customWidth="1"/>
    <col min="6356" max="6356" width="12.5546875" style="43" customWidth="1"/>
    <col min="6357" max="6359" width="12.6640625" style="43" customWidth="1"/>
    <col min="6360" max="6365" width="0" style="43" hidden="1" customWidth="1"/>
    <col min="6366" max="6366" width="12.109375" style="43" customWidth="1"/>
    <col min="6367" max="6367" width="15.109375" style="43" customWidth="1"/>
    <col min="6368" max="6394" width="8" style="43" customWidth="1"/>
    <col min="6395" max="6602" width="8" style="43"/>
    <col min="6603" max="6603" width="19" style="43" customWidth="1"/>
    <col min="6604" max="6604" width="0" style="43" hidden="1" customWidth="1"/>
    <col min="6605" max="6605" width="6" style="43" customWidth="1"/>
    <col min="6606" max="6606" width="42.109375" style="43" customWidth="1"/>
    <col min="6607" max="6607" width="0" style="43" hidden="1" customWidth="1"/>
    <col min="6608" max="6608" width="12.6640625" style="43" customWidth="1"/>
    <col min="6609" max="6609" width="13.5546875" style="43" customWidth="1"/>
    <col min="6610" max="6610" width="14" style="43" customWidth="1"/>
    <col min="6611" max="6611" width="13.88671875" style="43" customWidth="1"/>
    <col min="6612" max="6612" width="12.5546875" style="43" customWidth="1"/>
    <col min="6613" max="6615" width="12.6640625" style="43" customWidth="1"/>
    <col min="6616" max="6621" width="0" style="43" hidden="1" customWidth="1"/>
    <col min="6622" max="6622" width="12.109375" style="43" customWidth="1"/>
    <col min="6623" max="6623" width="15.109375" style="43" customWidth="1"/>
    <col min="6624" max="6650" width="8" style="43" customWidth="1"/>
    <col min="6651" max="6858" width="8" style="43"/>
    <col min="6859" max="6859" width="19" style="43" customWidth="1"/>
    <col min="6860" max="6860" width="0" style="43" hidden="1" customWidth="1"/>
    <col min="6861" max="6861" width="6" style="43" customWidth="1"/>
    <col min="6862" max="6862" width="42.109375" style="43" customWidth="1"/>
    <col min="6863" max="6863" width="0" style="43" hidden="1" customWidth="1"/>
    <col min="6864" max="6864" width="12.6640625" style="43" customWidth="1"/>
    <col min="6865" max="6865" width="13.5546875" style="43" customWidth="1"/>
    <col min="6866" max="6866" width="14" style="43" customWidth="1"/>
    <col min="6867" max="6867" width="13.88671875" style="43" customWidth="1"/>
    <col min="6868" max="6868" width="12.5546875" style="43" customWidth="1"/>
    <col min="6869" max="6871" width="12.6640625" style="43" customWidth="1"/>
    <col min="6872" max="6877" width="0" style="43" hidden="1" customWidth="1"/>
    <col min="6878" max="6878" width="12.109375" style="43" customWidth="1"/>
    <col min="6879" max="6879" width="15.109375" style="43" customWidth="1"/>
    <col min="6880" max="6906" width="8" style="43" customWidth="1"/>
    <col min="6907" max="7114" width="8" style="43"/>
    <col min="7115" max="7115" width="19" style="43" customWidth="1"/>
    <col min="7116" max="7116" width="0" style="43" hidden="1" customWidth="1"/>
    <col min="7117" max="7117" width="6" style="43" customWidth="1"/>
    <col min="7118" max="7118" width="42.109375" style="43" customWidth="1"/>
    <col min="7119" max="7119" width="0" style="43" hidden="1" customWidth="1"/>
    <col min="7120" max="7120" width="12.6640625" style="43" customWidth="1"/>
    <col min="7121" max="7121" width="13.5546875" style="43" customWidth="1"/>
    <col min="7122" max="7122" width="14" style="43" customWidth="1"/>
    <col min="7123" max="7123" width="13.88671875" style="43" customWidth="1"/>
    <col min="7124" max="7124" width="12.5546875" style="43" customWidth="1"/>
    <col min="7125" max="7127" width="12.6640625" style="43" customWidth="1"/>
    <col min="7128" max="7133" width="0" style="43" hidden="1" customWidth="1"/>
    <col min="7134" max="7134" width="12.109375" style="43" customWidth="1"/>
    <col min="7135" max="7135" width="15.109375" style="43" customWidth="1"/>
    <col min="7136" max="7162" width="8" style="43" customWidth="1"/>
    <col min="7163" max="7370" width="8" style="43"/>
    <col min="7371" max="7371" width="19" style="43" customWidth="1"/>
    <col min="7372" max="7372" width="0" style="43" hidden="1" customWidth="1"/>
    <col min="7373" max="7373" width="6" style="43" customWidth="1"/>
    <col min="7374" max="7374" width="42.109375" style="43" customWidth="1"/>
    <col min="7375" max="7375" width="0" style="43" hidden="1" customWidth="1"/>
    <col min="7376" max="7376" width="12.6640625" style="43" customWidth="1"/>
    <col min="7377" max="7377" width="13.5546875" style="43" customWidth="1"/>
    <col min="7378" max="7378" width="14" style="43" customWidth="1"/>
    <col min="7379" max="7379" width="13.88671875" style="43" customWidth="1"/>
    <col min="7380" max="7380" width="12.5546875" style="43" customWidth="1"/>
    <col min="7381" max="7383" width="12.6640625" style="43" customWidth="1"/>
    <col min="7384" max="7389" width="0" style="43" hidden="1" customWidth="1"/>
    <col min="7390" max="7390" width="12.109375" style="43" customWidth="1"/>
    <col min="7391" max="7391" width="15.109375" style="43" customWidth="1"/>
    <col min="7392" max="7418" width="8" style="43" customWidth="1"/>
    <col min="7419" max="7626" width="8" style="43"/>
    <col min="7627" max="7627" width="19" style="43" customWidth="1"/>
    <col min="7628" max="7628" width="0" style="43" hidden="1" customWidth="1"/>
    <col min="7629" max="7629" width="6" style="43" customWidth="1"/>
    <col min="7630" max="7630" width="42.109375" style="43" customWidth="1"/>
    <col min="7631" max="7631" width="0" style="43" hidden="1" customWidth="1"/>
    <col min="7632" max="7632" width="12.6640625" style="43" customWidth="1"/>
    <col min="7633" max="7633" width="13.5546875" style="43" customWidth="1"/>
    <col min="7634" max="7634" width="14" style="43" customWidth="1"/>
    <col min="7635" max="7635" width="13.88671875" style="43" customWidth="1"/>
    <col min="7636" max="7636" width="12.5546875" style="43" customWidth="1"/>
    <col min="7637" max="7639" width="12.6640625" style="43" customWidth="1"/>
    <col min="7640" max="7645" width="0" style="43" hidden="1" customWidth="1"/>
    <col min="7646" max="7646" width="12.109375" style="43" customWidth="1"/>
    <col min="7647" max="7647" width="15.109375" style="43" customWidth="1"/>
    <col min="7648" max="7674" width="8" style="43" customWidth="1"/>
    <col min="7675" max="7882" width="8" style="43"/>
    <col min="7883" max="7883" width="19" style="43" customWidth="1"/>
    <col min="7884" max="7884" width="0" style="43" hidden="1" customWidth="1"/>
    <col min="7885" max="7885" width="6" style="43" customWidth="1"/>
    <col min="7886" max="7886" width="42.109375" style="43" customWidth="1"/>
    <col min="7887" max="7887" width="0" style="43" hidden="1" customWidth="1"/>
    <col min="7888" max="7888" width="12.6640625" style="43" customWidth="1"/>
    <col min="7889" max="7889" width="13.5546875" style="43" customWidth="1"/>
    <col min="7890" max="7890" width="14" style="43" customWidth="1"/>
    <col min="7891" max="7891" width="13.88671875" style="43" customWidth="1"/>
    <col min="7892" max="7892" width="12.5546875" style="43" customWidth="1"/>
    <col min="7893" max="7895" width="12.6640625" style="43" customWidth="1"/>
    <col min="7896" max="7901" width="0" style="43" hidden="1" customWidth="1"/>
    <col min="7902" max="7902" width="12.109375" style="43" customWidth="1"/>
    <col min="7903" max="7903" width="15.109375" style="43" customWidth="1"/>
    <col min="7904" max="7930" width="8" style="43" customWidth="1"/>
    <col min="7931" max="8138" width="8" style="43"/>
    <col min="8139" max="8139" width="19" style="43" customWidth="1"/>
    <col min="8140" max="8140" width="0" style="43" hidden="1" customWidth="1"/>
    <col min="8141" max="8141" width="6" style="43" customWidth="1"/>
    <col min="8142" max="8142" width="42.109375" style="43" customWidth="1"/>
    <col min="8143" max="8143" width="0" style="43" hidden="1" customWidth="1"/>
    <col min="8144" max="8144" width="12.6640625" style="43" customWidth="1"/>
    <col min="8145" max="8145" width="13.5546875" style="43" customWidth="1"/>
    <col min="8146" max="8146" width="14" style="43" customWidth="1"/>
    <col min="8147" max="8147" width="13.88671875" style="43" customWidth="1"/>
    <col min="8148" max="8148" width="12.5546875" style="43" customWidth="1"/>
    <col min="8149" max="8151" width="12.6640625" style="43" customWidth="1"/>
    <col min="8152" max="8157" width="0" style="43" hidden="1" customWidth="1"/>
    <col min="8158" max="8158" width="12.109375" style="43" customWidth="1"/>
    <col min="8159" max="8159" width="15.109375" style="43" customWidth="1"/>
    <col min="8160" max="8186" width="8" style="43" customWidth="1"/>
    <col min="8187" max="8394" width="8" style="43"/>
    <col min="8395" max="8395" width="19" style="43" customWidth="1"/>
    <col min="8396" max="8396" width="0" style="43" hidden="1" customWidth="1"/>
    <col min="8397" max="8397" width="6" style="43" customWidth="1"/>
    <col min="8398" max="8398" width="42.109375" style="43" customWidth="1"/>
    <col min="8399" max="8399" width="0" style="43" hidden="1" customWidth="1"/>
    <col min="8400" max="8400" width="12.6640625" style="43" customWidth="1"/>
    <col min="8401" max="8401" width="13.5546875" style="43" customWidth="1"/>
    <col min="8402" max="8402" width="14" style="43" customWidth="1"/>
    <col min="8403" max="8403" width="13.88671875" style="43" customWidth="1"/>
    <col min="8404" max="8404" width="12.5546875" style="43" customWidth="1"/>
    <col min="8405" max="8407" width="12.6640625" style="43" customWidth="1"/>
    <col min="8408" max="8413" width="0" style="43" hidden="1" customWidth="1"/>
    <col min="8414" max="8414" width="12.109375" style="43" customWidth="1"/>
    <col min="8415" max="8415" width="15.109375" style="43" customWidth="1"/>
    <col min="8416" max="8442" width="8" style="43" customWidth="1"/>
    <col min="8443" max="8650" width="8" style="43"/>
    <col min="8651" max="8651" width="19" style="43" customWidth="1"/>
    <col min="8652" max="8652" width="0" style="43" hidden="1" customWidth="1"/>
    <col min="8653" max="8653" width="6" style="43" customWidth="1"/>
    <col min="8654" max="8654" width="42.109375" style="43" customWidth="1"/>
    <col min="8655" max="8655" width="0" style="43" hidden="1" customWidth="1"/>
    <col min="8656" max="8656" width="12.6640625" style="43" customWidth="1"/>
    <col min="8657" max="8657" width="13.5546875" style="43" customWidth="1"/>
    <col min="8658" max="8658" width="14" style="43" customWidth="1"/>
    <col min="8659" max="8659" width="13.88671875" style="43" customWidth="1"/>
    <col min="8660" max="8660" width="12.5546875" style="43" customWidth="1"/>
    <col min="8661" max="8663" width="12.6640625" style="43" customWidth="1"/>
    <col min="8664" max="8669" width="0" style="43" hidden="1" customWidth="1"/>
    <col min="8670" max="8670" width="12.109375" style="43" customWidth="1"/>
    <col min="8671" max="8671" width="15.109375" style="43" customWidth="1"/>
    <col min="8672" max="8698" width="8" style="43" customWidth="1"/>
    <col min="8699" max="8906" width="8" style="43"/>
    <col min="8907" max="8907" width="19" style="43" customWidth="1"/>
    <col min="8908" max="8908" width="0" style="43" hidden="1" customWidth="1"/>
    <col min="8909" max="8909" width="6" style="43" customWidth="1"/>
    <col min="8910" max="8910" width="42.109375" style="43" customWidth="1"/>
    <col min="8911" max="8911" width="0" style="43" hidden="1" customWidth="1"/>
    <col min="8912" max="8912" width="12.6640625" style="43" customWidth="1"/>
    <col min="8913" max="8913" width="13.5546875" style="43" customWidth="1"/>
    <col min="8914" max="8914" width="14" style="43" customWidth="1"/>
    <col min="8915" max="8915" width="13.88671875" style="43" customWidth="1"/>
    <col min="8916" max="8916" width="12.5546875" style="43" customWidth="1"/>
    <col min="8917" max="8919" width="12.6640625" style="43" customWidth="1"/>
    <col min="8920" max="8925" width="0" style="43" hidden="1" customWidth="1"/>
    <col min="8926" max="8926" width="12.109375" style="43" customWidth="1"/>
    <col min="8927" max="8927" width="15.109375" style="43" customWidth="1"/>
    <col min="8928" max="8954" width="8" style="43" customWidth="1"/>
    <col min="8955" max="9162" width="8" style="43"/>
    <col min="9163" max="9163" width="19" style="43" customWidth="1"/>
    <col min="9164" max="9164" width="0" style="43" hidden="1" customWidth="1"/>
    <col min="9165" max="9165" width="6" style="43" customWidth="1"/>
    <col min="9166" max="9166" width="42.109375" style="43" customWidth="1"/>
    <col min="9167" max="9167" width="0" style="43" hidden="1" customWidth="1"/>
    <col min="9168" max="9168" width="12.6640625" style="43" customWidth="1"/>
    <col min="9169" max="9169" width="13.5546875" style="43" customWidth="1"/>
    <col min="9170" max="9170" width="14" style="43" customWidth="1"/>
    <col min="9171" max="9171" width="13.88671875" style="43" customWidth="1"/>
    <col min="9172" max="9172" width="12.5546875" style="43" customWidth="1"/>
    <col min="9173" max="9175" width="12.6640625" style="43" customWidth="1"/>
    <col min="9176" max="9181" width="0" style="43" hidden="1" customWidth="1"/>
    <col min="9182" max="9182" width="12.109375" style="43" customWidth="1"/>
    <col min="9183" max="9183" width="15.109375" style="43" customWidth="1"/>
    <col min="9184" max="9210" width="8" style="43" customWidth="1"/>
    <col min="9211" max="9418" width="8" style="43"/>
    <col min="9419" max="9419" width="19" style="43" customWidth="1"/>
    <col min="9420" max="9420" width="0" style="43" hidden="1" customWidth="1"/>
    <col min="9421" max="9421" width="6" style="43" customWidth="1"/>
    <col min="9422" max="9422" width="42.109375" style="43" customWidth="1"/>
    <col min="9423" max="9423" width="0" style="43" hidden="1" customWidth="1"/>
    <col min="9424" max="9424" width="12.6640625" style="43" customWidth="1"/>
    <col min="9425" max="9425" width="13.5546875" style="43" customWidth="1"/>
    <col min="9426" max="9426" width="14" style="43" customWidth="1"/>
    <col min="9427" max="9427" width="13.88671875" style="43" customWidth="1"/>
    <col min="9428" max="9428" width="12.5546875" style="43" customWidth="1"/>
    <col min="9429" max="9431" width="12.6640625" style="43" customWidth="1"/>
    <col min="9432" max="9437" width="0" style="43" hidden="1" customWidth="1"/>
    <col min="9438" max="9438" width="12.109375" style="43" customWidth="1"/>
    <col min="9439" max="9439" width="15.109375" style="43" customWidth="1"/>
    <col min="9440" max="9466" width="8" style="43" customWidth="1"/>
    <col min="9467" max="9674" width="8" style="43"/>
    <col min="9675" max="9675" width="19" style="43" customWidth="1"/>
    <col min="9676" max="9676" width="0" style="43" hidden="1" customWidth="1"/>
    <col min="9677" max="9677" width="6" style="43" customWidth="1"/>
    <col min="9678" max="9678" width="42.109375" style="43" customWidth="1"/>
    <col min="9679" max="9679" width="0" style="43" hidden="1" customWidth="1"/>
    <col min="9680" max="9680" width="12.6640625" style="43" customWidth="1"/>
    <col min="9681" max="9681" width="13.5546875" style="43" customWidth="1"/>
    <col min="9682" max="9682" width="14" style="43" customWidth="1"/>
    <col min="9683" max="9683" width="13.88671875" style="43" customWidth="1"/>
    <col min="9684" max="9684" width="12.5546875" style="43" customWidth="1"/>
    <col min="9685" max="9687" width="12.6640625" style="43" customWidth="1"/>
    <col min="9688" max="9693" width="0" style="43" hidden="1" customWidth="1"/>
    <col min="9694" max="9694" width="12.109375" style="43" customWidth="1"/>
    <col min="9695" max="9695" width="15.109375" style="43" customWidth="1"/>
    <col min="9696" max="9722" width="8" style="43" customWidth="1"/>
    <col min="9723" max="9930" width="8" style="43"/>
    <col min="9931" max="9931" width="19" style="43" customWidth="1"/>
    <col min="9932" max="9932" width="0" style="43" hidden="1" customWidth="1"/>
    <col min="9933" max="9933" width="6" style="43" customWidth="1"/>
    <col min="9934" max="9934" width="42.109375" style="43" customWidth="1"/>
    <col min="9935" max="9935" width="0" style="43" hidden="1" customWidth="1"/>
    <col min="9936" max="9936" width="12.6640625" style="43" customWidth="1"/>
    <col min="9937" max="9937" width="13.5546875" style="43" customWidth="1"/>
    <col min="9938" max="9938" width="14" style="43" customWidth="1"/>
    <col min="9939" max="9939" width="13.88671875" style="43" customWidth="1"/>
    <col min="9940" max="9940" width="12.5546875" style="43" customWidth="1"/>
    <col min="9941" max="9943" width="12.6640625" style="43" customWidth="1"/>
    <col min="9944" max="9949" width="0" style="43" hidden="1" customWidth="1"/>
    <col min="9950" max="9950" width="12.109375" style="43" customWidth="1"/>
    <col min="9951" max="9951" width="15.109375" style="43" customWidth="1"/>
    <col min="9952" max="9978" width="8" style="43" customWidth="1"/>
    <col min="9979" max="10186" width="8" style="43"/>
    <col min="10187" max="10187" width="19" style="43" customWidth="1"/>
    <col min="10188" max="10188" width="0" style="43" hidden="1" customWidth="1"/>
    <col min="10189" max="10189" width="6" style="43" customWidth="1"/>
    <col min="10190" max="10190" width="42.109375" style="43" customWidth="1"/>
    <col min="10191" max="10191" width="0" style="43" hidden="1" customWidth="1"/>
    <col min="10192" max="10192" width="12.6640625" style="43" customWidth="1"/>
    <col min="10193" max="10193" width="13.5546875" style="43" customWidth="1"/>
    <col min="10194" max="10194" width="14" style="43" customWidth="1"/>
    <col min="10195" max="10195" width="13.88671875" style="43" customWidth="1"/>
    <col min="10196" max="10196" width="12.5546875" style="43" customWidth="1"/>
    <col min="10197" max="10199" width="12.6640625" style="43" customWidth="1"/>
    <col min="10200" max="10205" width="0" style="43" hidden="1" customWidth="1"/>
    <col min="10206" max="10206" width="12.109375" style="43" customWidth="1"/>
    <col min="10207" max="10207" width="15.109375" style="43" customWidth="1"/>
    <col min="10208" max="10234" width="8" style="43" customWidth="1"/>
    <col min="10235" max="10442" width="8" style="43"/>
    <col min="10443" max="10443" width="19" style="43" customWidth="1"/>
    <col min="10444" max="10444" width="0" style="43" hidden="1" customWidth="1"/>
    <col min="10445" max="10445" width="6" style="43" customWidth="1"/>
    <col min="10446" max="10446" width="42.109375" style="43" customWidth="1"/>
    <col min="10447" max="10447" width="0" style="43" hidden="1" customWidth="1"/>
    <col min="10448" max="10448" width="12.6640625" style="43" customWidth="1"/>
    <col min="10449" max="10449" width="13.5546875" style="43" customWidth="1"/>
    <col min="10450" max="10450" width="14" style="43" customWidth="1"/>
    <col min="10451" max="10451" width="13.88671875" style="43" customWidth="1"/>
    <col min="10452" max="10452" width="12.5546875" style="43" customWidth="1"/>
    <col min="10453" max="10455" width="12.6640625" style="43" customWidth="1"/>
    <col min="10456" max="10461" width="0" style="43" hidden="1" customWidth="1"/>
    <col min="10462" max="10462" width="12.109375" style="43" customWidth="1"/>
    <col min="10463" max="10463" width="15.109375" style="43" customWidth="1"/>
    <col min="10464" max="10490" width="8" style="43" customWidth="1"/>
    <col min="10491" max="10698" width="8" style="43"/>
    <col min="10699" max="10699" width="19" style="43" customWidth="1"/>
    <col min="10700" max="10700" width="0" style="43" hidden="1" customWidth="1"/>
    <col min="10701" max="10701" width="6" style="43" customWidth="1"/>
    <col min="10702" max="10702" width="42.109375" style="43" customWidth="1"/>
    <col min="10703" max="10703" width="0" style="43" hidden="1" customWidth="1"/>
    <col min="10704" max="10704" width="12.6640625" style="43" customWidth="1"/>
    <col min="10705" max="10705" width="13.5546875" style="43" customWidth="1"/>
    <col min="10706" max="10706" width="14" style="43" customWidth="1"/>
    <col min="10707" max="10707" width="13.88671875" style="43" customWidth="1"/>
    <col min="10708" max="10708" width="12.5546875" style="43" customWidth="1"/>
    <col min="10709" max="10711" width="12.6640625" style="43" customWidth="1"/>
    <col min="10712" max="10717" width="0" style="43" hidden="1" customWidth="1"/>
    <col min="10718" max="10718" width="12.109375" style="43" customWidth="1"/>
    <col min="10719" max="10719" width="15.109375" style="43" customWidth="1"/>
    <col min="10720" max="10746" width="8" style="43" customWidth="1"/>
    <col min="10747" max="10954" width="8" style="43"/>
    <col min="10955" max="10955" width="19" style="43" customWidth="1"/>
    <col min="10956" max="10956" width="0" style="43" hidden="1" customWidth="1"/>
    <col min="10957" max="10957" width="6" style="43" customWidth="1"/>
    <col min="10958" max="10958" width="42.109375" style="43" customWidth="1"/>
    <col min="10959" max="10959" width="0" style="43" hidden="1" customWidth="1"/>
    <col min="10960" max="10960" width="12.6640625" style="43" customWidth="1"/>
    <col min="10961" max="10961" width="13.5546875" style="43" customWidth="1"/>
    <col min="10962" max="10962" width="14" style="43" customWidth="1"/>
    <col min="10963" max="10963" width="13.88671875" style="43" customWidth="1"/>
    <col min="10964" max="10964" width="12.5546875" style="43" customWidth="1"/>
    <col min="10965" max="10967" width="12.6640625" style="43" customWidth="1"/>
    <col min="10968" max="10973" width="0" style="43" hidden="1" customWidth="1"/>
    <col min="10974" max="10974" width="12.109375" style="43" customWidth="1"/>
    <col min="10975" max="10975" width="15.109375" style="43" customWidth="1"/>
    <col min="10976" max="11002" width="8" style="43" customWidth="1"/>
    <col min="11003" max="11210" width="8" style="43"/>
    <col min="11211" max="11211" width="19" style="43" customWidth="1"/>
    <col min="11212" max="11212" width="0" style="43" hidden="1" customWidth="1"/>
    <col min="11213" max="11213" width="6" style="43" customWidth="1"/>
    <col min="11214" max="11214" width="42.109375" style="43" customWidth="1"/>
    <col min="11215" max="11215" width="0" style="43" hidden="1" customWidth="1"/>
    <col min="11216" max="11216" width="12.6640625" style="43" customWidth="1"/>
    <col min="11217" max="11217" width="13.5546875" style="43" customWidth="1"/>
    <col min="11218" max="11218" width="14" style="43" customWidth="1"/>
    <col min="11219" max="11219" width="13.88671875" style="43" customWidth="1"/>
    <col min="11220" max="11220" width="12.5546875" style="43" customWidth="1"/>
    <col min="11221" max="11223" width="12.6640625" style="43" customWidth="1"/>
    <col min="11224" max="11229" width="0" style="43" hidden="1" customWidth="1"/>
    <col min="11230" max="11230" width="12.109375" style="43" customWidth="1"/>
    <col min="11231" max="11231" width="15.109375" style="43" customWidth="1"/>
    <col min="11232" max="11258" width="8" style="43" customWidth="1"/>
    <col min="11259" max="11466" width="8" style="43"/>
    <col min="11467" max="11467" width="19" style="43" customWidth="1"/>
    <col min="11468" max="11468" width="0" style="43" hidden="1" customWidth="1"/>
    <col min="11469" max="11469" width="6" style="43" customWidth="1"/>
    <col min="11470" max="11470" width="42.109375" style="43" customWidth="1"/>
    <col min="11471" max="11471" width="0" style="43" hidden="1" customWidth="1"/>
    <col min="11472" max="11472" width="12.6640625" style="43" customWidth="1"/>
    <col min="11473" max="11473" width="13.5546875" style="43" customWidth="1"/>
    <col min="11474" max="11474" width="14" style="43" customWidth="1"/>
    <col min="11475" max="11475" width="13.88671875" style="43" customWidth="1"/>
    <col min="11476" max="11476" width="12.5546875" style="43" customWidth="1"/>
    <col min="11477" max="11479" width="12.6640625" style="43" customWidth="1"/>
    <col min="11480" max="11485" width="0" style="43" hidden="1" customWidth="1"/>
    <col min="11486" max="11486" width="12.109375" style="43" customWidth="1"/>
    <col min="11487" max="11487" width="15.109375" style="43" customWidth="1"/>
    <col min="11488" max="11514" width="8" style="43" customWidth="1"/>
    <col min="11515" max="11722" width="8" style="43"/>
    <col min="11723" max="11723" width="19" style="43" customWidth="1"/>
    <col min="11724" max="11724" width="0" style="43" hidden="1" customWidth="1"/>
    <col min="11725" max="11725" width="6" style="43" customWidth="1"/>
    <col min="11726" max="11726" width="42.109375" style="43" customWidth="1"/>
    <col min="11727" max="11727" width="0" style="43" hidden="1" customWidth="1"/>
    <col min="11728" max="11728" width="12.6640625" style="43" customWidth="1"/>
    <col min="11729" max="11729" width="13.5546875" style="43" customWidth="1"/>
    <col min="11730" max="11730" width="14" style="43" customWidth="1"/>
    <col min="11731" max="11731" width="13.88671875" style="43" customWidth="1"/>
    <col min="11732" max="11732" width="12.5546875" style="43" customWidth="1"/>
    <col min="11733" max="11735" width="12.6640625" style="43" customWidth="1"/>
    <col min="11736" max="11741" width="0" style="43" hidden="1" customWidth="1"/>
    <col min="11742" max="11742" width="12.109375" style="43" customWidth="1"/>
    <col min="11743" max="11743" width="15.109375" style="43" customWidth="1"/>
    <col min="11744" max="11770" width="8" style="43" customWidth="1"/>
    <col min="11771" max="11978" width="8" style="43"/>
    <col min="11979" max="11979" width="19" style="43" customWidth="1"/>
    <col min="11980" max="11980" width="0" style="43" hidden="1" customWidth="1"/>
    <col min="11981" max="11981" width="6" style="43" customWidth="1"/>
    <col min="11982" max="11982" width="42.109375" style="43" customWidth="1"/>
    <col min="11983" max="11983" width="0" style="43" hidden="1" customWidth="1"/>
    <col min="11984" max="11984" width="12.6640625" style="43" customWidth="1"/>
    <col min="11985" max="11985" width="13.5546875" style="43" customWidth="1"/>
    <col min="11986" max="11986" width="14" style="43" customWidth="1"/>
    <col min="11987" max="11987" width="13.88671875" style="43" customWidth="1"/>
    <col min="11988" max="11988" width="12.5546875" style="43" customWidth="1"/>
    <col min="11989" max="11991" width="12.6640625" style="43" customWidth="1"/>
    <col min="11992" max="11997" width="0" style="43" hidden="1" customWidth="1"/>
    <col min="11998" max="11998" width="12.109375" style="43" customWidth="1"/>
    <col min="11999" max="11999" width="15.109375" style="43" customWidth="1"/>
    <col min="12000" max="12026" width="8" style="43" customWidth="1"/>
    <col min="12027" max="12234" width="8" style="43"/>
    <col min="12235" max="12235" width="19" style="43" customWidth="1"/>
    <col min="12236" max="12236" width="0" style="43" hidden="1" customWidth="1"/>
    <col min="12237" max="12237" width="6" style="43" customWidth="1"/>
    <col min="12238" max="12238" width="42.109375" style="43" customWidth="1"/>
    <col min="12239" max="12239" width="0" style="43" hidden="1" customWidth="1"/>
    <col min="12240" max="12240" width="12.6640625" style="43" customWidth="1"/>
    <col min="12241" max="12241" width="13.5546875" style="43" customWidth="1"/>
    <col min="12242" max="12242" width="14" style="43" customWidth="1"/>
    <col min="12243" max="12243" width="13.88671875" style="43" customWidth="1"/>
    <col min="12244" max="12244" width="12.5546875" style="43" customWidth="1"/>
    <col min="12245" max="12247" width="12.6640625" style="43" customWidth="1"/>
    <col min="12248" max="12253" width="0" style="43" hidden="1" customWidth="1"/>
    <col min="12254" max="12254" width="12.109375" style="43" customWidth="1"/>
    <col min="12255" max="12255" width="15.109375" style="43" customWidth="1"/>
    <col min="12256" max="12282" width="8" style="43" customWidth="1"/>
    <col min="12283" max="12490" width="8" style="43"/>
    <col min="12491" max="12491" width="19" style="43" customWidth="1"/>
    <col min="12492" max="12492" width="0" style="43" hidden="1" customWidth="1"/>
    <col min="12493" max="12493" width="6" style="43" customWidth="1"/>
    <col min="12494" max="12494" width="42.109375" style="43" customWidth="1"/>
    <col min="12495" max="12495" width="0" style="43" hidden="1" customWidth="1"/>
    <col min="12496" max="12496" width="12.6640625" style="43" customWidth="1"/>
    <col min="12497" max="12497" width="13.5546875" style="43" customWidth="1"/>
    <col min="12498" max="12498" width="14" style="43" customWidth="1"/>
    <col min="12499" max="12499" width="13.88671875" style="43" customWidth="1"/>
    <col min="12500" max="12500" width="12.5546875" style="43" customWidth="1"/>
    <col min="12501" max="12503" width="12.6640625" style="43" customWidth="1"/>
    <col min="12504" max="12509" width="0" style="43" hidden="1" customWidth="1"/>
    <col min="12510" max="12510" width="12.109375" style="43" customWidth="1"/>
    <col min="12511" max="12511" width="15.109375" style="43" customWidth="1"/>
    <col min="12512" max="12538" width="8" style="43" customWidth="1"/>
    <col min="12539" max="12746" width="8" style="43"/>
    <col min="12747" max="12747" width="19" style="43" customWidth="1"/>
    <col min="12748" max="12748" width="0" style="43" hidden="1" customWidth="1"/>
    <col min="12749" max="12749" width="6" style="43" customWidth="1"/>
    <col min="12750" max="12750" width="42.109375" style="43" customWidth="1"/>
    <col min="12751" max="12751" width="0" style="43" hidden="1" customWidth="1"/>
    <col min="12752" max="12752" width="12.6640625" style="43" customWidth="1"/>
    <col min="12753" max="12753" width="13.5546875" style="43" customWidth="1"/>
    <col min="12754" max="12754" width="14" style="43" customWidth="1"/>
    <col min="12755" max="12755" width="13.88671875" style="43" customWidth="1"/>
    <col min="12756" max="12756" width="12.5546875" style="43" customWidth="1"/>
    <col min="12757" max="12759" width="12.6640625" style="43" customWidth="1"/>
    <col min="12760" max="12765" width="0" style="43" hidden="1" customWidth="1"/>
    <col min="12766" max="12766" width="12.109375" style="43" customWidth="1"/>
    <col min="12767" max="12767" width="15.109375" style="43" customWidth="1"/>
    <col min="12768" max="12794" width="8" style="43" customWidth="1"/>
    <col min="12795" max="13002" width="8" style="43"/>
    <col min="13003" max="13003" width="19" style="43" customWidth="1"/>
    <col min="13004" max="13004" width="0" style="43" hidden="1" customWidth="1"/>
    <col min="13005" max="13005" width="6" style="43" customWidth="1"/>
    <col min="13006" max="13006" width="42.109375" style="43" customWidth="1"/>
    <col min="13007" max="13007" width="0" style="43" hidden="1" customWidth="1"/>
    <col min="13008" max="13008" width="12.6640625" style="43" customWidth="1"/>
    <col min="13009" max="13009" width="13.5546875" style="43" customWidth="1"/>
    <col min="13010" max="13010" width="14" style="43" customWidth="1"/>
    <col min="13011" max="13011" width="13.88671875" style="43" customWidth="1"/>
    <col min="13012" max="13012" width="12.5546875" style="43" customWidth="1"/>
    <col min="13013" max="13015" width="12.6640625" style="43" customWidth="1"/>
    <col min="13016" max="13021" width="0" style="43" hidden="1" customWidth="1"/>
    <col min="13022" max="13022" width="12.109375" style="43" customWidth="1"/>
    <col min="13023" max="13023" width="15.109375" style="43" customWidth="1"/>
    <col min="13024" max="13050" width="8" style="43" customWidth="1"/>
    <col min="13051" max="13258" width="8" style="43"/>
    <col min="13259" max="13259" width="19" style="43" customWidth="1"/>
    <col min="13260" max="13260" width="0" style="43" hidden="1" customWidth="1"/>
    <col min="13261" max="13261" width="6" style="43" customWidth="1"/>
    <col min="13262" max="13262" width="42.109375" style="43" customWidth="1"/>
    <col min="13263" max="13263" width="0" style="43" hidden="1" customWidth="1"/>
    <col min="13264" max="13264" width="12.6640625" style="43" customWidth="1"/>
    <col min="13265" max="13265" width="13.5546875" style="43" customWidth="1"/>
    <col min="13266" max="13266" width="14" style="43" customWidth="1"/>
    <col min="13267" max="13267" width="13.88671875" style="43" customWidth="1"/>
    <col min="13268" max="13268" width="12.5546875" style="43" customWidth="1"/>
    <col min="13269" max="13271" width="12.6640625" style="43" customWidth="1"/>
    <col min="13272" max="13277" width="0" style="43" hidden="1" customWidth="1"/>
    <col min="13278" max="13278" width="12.109375" style="43" customWidth="1"/>
    <col min="13279" max="13279" width="15.109375" style="43" customWidth="1"/>
    <col min="13280" max="13306" width="8" style="43" customWidth="1"/>
    <col min="13307" max="13514" width="8" style="43"/>
    <col min="13515" max="13515" width="19" style="43" customWidth="1"/>
    <col min="13516" max="13516" width="0" style="43" hidden="1" customWidth="1"/>
    <col min="13517" max="13517" width="6" style="43" customWidth="1"/>
    <col min="13518" max="13518" width="42.109375" style="43" customWidth="1"/>
    <col min="13519" max="13519" width="0" style="43" hidden="1" customWidth="1"/>
    <col min="13520" max="13520" width="12.6640625" style="43" customWidth="1"/>
    <col min="13521" max="13521" width="13.5546875" style="43" customWidth="1"/>
    <col min="13522" max="13522" width="14" style="43" customWidth="1"/>
    <col min="13523" max="13523" width="13.88671875" style="43" customWidth="1"/>
    <col min="13524" max="13524" width="12.5546875" style="43" customWidth="1"/>
    <col min="13525" max="13527" width="12.6640625" style="43" customWidth="1"/>
    <col min="13528" max="13533" width="0" style="43" hidden="1" customWidth="1"/>
    <col min="13534" max="13534" width="12.109375" style="43" customWidth="1"/>
    <col min="13535" max="13535" width="15.109375" style="43" customWidth="1"/>
    <col min="13536" max="13562" width="8" style="43" customWidth="1"/>
    <col min="13563" max="13770" width="8" style="43"/>
    <col min="13771" max="13771" width="19" style="43" customWidth="1"/>
    <col min="13772" max="13772" width="0" style="43" hidden="1" customWidth="1"/>
    <col min="13773" max="13773" width="6" style="43" customWidth="1"/>
    <col min="13774" max="13774" width="42.109375" style="43" customWidth="1"/>
    <col min="13775" max="13775" width="0" style="43" hidden="1" customWidth="1"/>
    <col min="13776" max="13776" width="12.6640625" style="43" customWidth="1"/>
    <col min="13777" max="13777" width="13.5546875" style="43" customWidth="1"/>
    <col min="13778" max="13778" width="14" style="43" customWidth="1"/>
    <col min="13779" max="13779" width="13.88671875" style="43" customWidth="1"/>
    <col min="13780" max="13780" width="12.5546875" style="43" customWidth="1"/>
    <col min="13781" max="13783" width="12.6640625" style="43" customWidth="1"/>
    <col min="13784" max="13789" width="0" style="43" hidden="1" customWidth="1"/>
    <col min="13790" max="13790" width="12.109375" style="43" customWidth="1"/>
    <col min="13791" max="13791" width="15.109375" style="43" customWidth="1"/>
    <col min="13792" max="13818" width="8" style="43" customWidth="1"/>
    <col min="13819" max="14026" width="8" style="43"/>
    <col min="14027" max="14027" width="19" style="43" customWidth="1"/>
    <col min="14028" max="14028" width="0" style="43" hidden="1" customWidth="1"/>
    <col min="14029" max="14029" width="6" style="43" customWidth="1"/>
    <col min="14030" max="14030" width="42.109375" style="43" customWidth="1"/>
    <col min="14031" max="14031" width="0" style="43" hidden="1" customWidth="1"/>
    <col min="14032" max="14032" width="12.6640625" style="43" customWidth="1"/>
    <col min="14033" max="14033" width="13.5546875" style="43" customWidth="1"/>
    <col min="14034" max="14034" width="14" style="43" customWidth="1"/>
    <col min="14035" max="14035" width="13.88671875" style="43" customWidth="1"/>
    <col min="14036" max="14036" width="12.5546875" style="43" customWidth="1"/>
    <col min="14037" max="14039" width="12.6640625" style="43" customWidth="1"/>
    <col min="14040" max="14045" width="0" style="43" hidden="1" customWidth="1"/>
    <col min="14046" max="14046" width="12.109375" style="43" customWidth="1"/>
    <col min="14047" max="14047" width="15.109375" style="43" customWidth="1"/>
    <col min="14048" max="14074" width="8" style="43" customWidth="1"/>
    <col min="14075" max="14282" width="8" style="43"/>
    <col min="14283" max="14283" width="19" style="43" customWidth="1"/>
    <col min="14284" max="14284" width="0" style="43" hidden="1" customWidth="1"/>
    <col min="14285" max="14285" width="6" style="43" customWidth="1"/>
    <col min="14286" max="14286" width="42.109375" style="43" customWidth="1"/>
    <col min="14287" max="14287" width="0" style="43" hidden="1" customWidth="1"/>
    <col min="14288" max="14288" width="12.6640625" style="43" customWidth="1"/>
    <col min="14289" max="14289" width="13.5546875" style="43" customWidth="1"/>
    <col min="14290" max="14290" width="14" style="43" customWidth="1"/>
    <col min="14291" max="14291" width="13.88671875" style="43" customWidth="1"/>
    <col min="14292" max="14292" width="12.5546875" style="43" customWidth="1"/>
    <col min="14293" max="14295" width="12.6640625" style="43" customWidth="1"/>
    <col min="14296" max="14301" width="0" style="43" hidden="1" customWidth="1"/>
    <col min="14302" max="14302" width="12.109375" style="43" customWidth="1"/>
    <col min="14303" max="14303" width="15.109375" style="43" customWidth="1"/>
    <col min="14304" max="14330" width="8" style="43" customWidth="1"/>
    <col min="14331" max="14538" width="8" style="43"/>
    <col min="14539" max="14539" width="19" style="43" customWidth="1"/>
    <col min="14540" max="14540" width="0" style="43" hidden="1" customWidth="1"/>
    <col min="14541" max="14541" width="6" style="43" customWidth="1"/>
    <col min="14542" max="14542" width="42.109375" style="43" customWidth="1"/>
    <col min="14543" max="14543" width="0" style="43" hidden="1" customWidth="1"/>
    <col min="14544" max="14544" width="12.6640625" style="43" customWidth="1"/>
    <col min="14545" max="14545" width="13.5546875" style="43" customWidth="1"/>
    <col min="14546" max="14546" width="14" style="43" customWidth="1"/>
    <col min="14547" max="14547" width="13.88671875" style="43" customWidth="1"/>
    <col min="14548" max="14548" width="12.5546875" style="43" customWidth="1"/>
    <col min="14549" max="14551" width="12.6640625" style="43" customWidth="1"/>
    <col min="14552" max="14557" width="0" style="43" hidden="1" customWidth="1"/>
    <col min="14558" max="14558" width="12.109375" style="43" customWidth="1"/>
    <col min="14559" max="14559" width="15.109375" style="43" customWidth="1"/>
    <col min="14560" max="14586" width="8" style="43" customWidth="1"/>
    <col min="14587" max="14794" width="8" style="43"/>
    <col min="14795" max="14795" width="19" style="43" customWidth="1"/>
    <col min="14796" max="14796" width="0" style="43" hidden="1" customWidth="1"/>
    <col min="14797" max="14797" width="6" style="43" customWidth="1"/>
    <col min="14798" max="14798" width="42.109375" style="43" customWidth="1"/>
    <col min="14799" max="14799" width="0" style="43" hidden="1" customWidth="1"/>
    <col min="14800" max="14800" width="12.6640625" style="43" customWidth="1"/>
    <col min="14801" max="14801" width="13.5546875" style="43" customWidth="1"/>
    <col min="14802" max="14802" width="14" style="43" customWidth="1"/>
    <col min="14803" max="14803" width="13.88671875" style="43" customWidth="1"/>
    <col min="14804" max="14804" width="12.5546875" style="43" customWidth="1"/>
    <col min="14805" max="14807" width="12.6640625" style="43" customWidth="1"/>
    <col min="14808" max="14813" width="0" style="43" hidden="1" customWidth="1"/>
    <col min="14814" max="14814" width="12.109375" style="43" customWidth="1"/>
    <col min="14815" max="14815" width="15.109375" style="43" customWidth="1"/>
    <col min="14816" max="14842" width="8" style="43" customWidth="1"/>
    <col min="14843" max="15050" width="8" style="43"/>
    <col min="15051" max="15051" width="19" style="43" customWidth="1"/>
    <col min="15052" max="15052" width="0" style="43" hidden="1" customWidth="1"/>
    <col min="15053" max="15053" width="6" style="43" customWidth="1"/>
    <col min="15054" max="15054" width="42.109375" style="43" customWidth="1"/>
    <col min="15055" max="15055" width="0" style="43" hidden="1" customWidth="1"/>
    <col min="15056" max="15056" width="12.6640625" style="43" customWidth="1"/>
    <col min="15057" max="15057" width="13.5546875" style="43" customWidth="1"/>
    <col min="15058" max="15058" width="14" style="43" customWidth="1"/>
    <col min="15059" max="15059" width="13.88671875" style="43" customWidth="1"/>
    <col min="15060" max="15060" width="12.5546875" style="43" customWidth="1"/>
    <col min="15061" max="15063" width="12.6640625" style="43" customWidth="1"/>
    <col min="15064" max="15069" width="0" style="43" hidden="1" customWidth="1"/>
    <col min="15070" max="15070" width="12.109375" style="43" customWidth="1"/>
    <col min="15071" max="15071" width="15.109375" style="43" customWidth="1"/>
    <col min="15072" max="15098" width="8" style="43" customWidth="1"/>
    <col min="15099" max="15306" width="8" style="43"/>
    <col min="15307" max="15307" width="19" style="43" customWidth="1"/>
    <col min="15308" max="15308" width="0" style="43" hidden="1" customWidth="1"/>
    <col min="15309" max="15309" width="6" style="43" customWidth="1"/>
    <col min="15310" max="15310" width="42.109375" style="43" customWidth="1"/>
    <col min="15311" max="15311" width="0" style="43" hidden="1" customWidth="1"/>
    <col min="15312" max="15312" width="12.6640625" style="43" customWidth="1"/>
    <col min="15313" max="15313" width="13.5546875" style="43" customWidth="1"/>
    <col min="15314" max="15314" width="14" style="43" customWidth="1"/>
    <col min="15315" max="15315" width="13.88671875" style="43" customWidth="1"/>
    <col min="15316" max="15316" width="12.5546875" style="43" customWidth="1"/>
    <col min="15317" max="15319" width="12.6640625" style="43" customWidth="1"/>
    <col min="15320" max="15325" width="0" style="43" hidden="1" customWidth="1"/>
    <col min="15326" max="15326" width="12.109375" style="43" customWidth="1"/>
    <col min="15327" max="15327" width="15.109375" style="43" customWidth="1"/>
    <col min="15328" max="15354" width="8" style="43" customWidth="1"/>
    <col min="15355" max="15562" width="8" style="43"/>
    <col min="15563" max="15563" width="19" style="43" customWidth="1"/>
    <col min="15564" max="15564" width="0" style="43" hidden="1" customWidth="1"/>
    <col min="15565" max="15565" width="6" style="43" customWidth="1"/>
    <col min="15566" max="15566" width="42.109375" style="43" customWidth="1"/>
    <col min="15567" max="15567" width="0" style="43" hidden="1" customWidth="1"/>
    <col min="15568" max="15568" width="12.6640625" style="43" customWidth="1"/>
    <col min="15569" max="15569" width="13.5546875" style="43" customWidth="1"/>
    <col min="15570" max="15570" width="14" style="43" customWidth="1"/>
    <col min="15571" max="15571" width="13.88671875" style="43" customWidth="1"/>
    <col min="15572" max="15572" width="12.5546875" style="43" customWidth="1"/>
    <col min="15573" max="15575" width="12.6640625" style="43" customWidth="1"/>
    <col min="15576" max="15581" width="0" style="43" hidden="1" customWidth="1"/>
    <col min="15582" max="15582" width="12.109375" style="43" customWidth="1"/>
    <col min="15583" max="15583" width="15.109375" style="43" customWidth="1"/>
    <col min="15584" max="15610" width="8" style="43" customWidth="1"/>
    <col min="15611" max="16384" width="8" style="43"/>
  </cols>
  <sheetData>
    <row r="1" spans="1:145" ht="67.95" customHeight="1">
      <c r="B1" s="58"/>
      <c r="C1" s="3"/>
      <c r="D1" s="4"/>
      <c r="AK1" s="97" t="s">
        <v>54</v>
      </c>
      <c r="AL1" s="97"/>
      <c r="AM1" s="97"/>
      <c r="AN1" s="97"/>
    </row>
    <row r="2" spans="1:145" s="1" customFormat="1" ht="67.2" customHeight="1">
      <c r="B2" s="2"/>
      <c r="C2" s="3"/>
      <c r="D2" s="4"/>
      <c r="E2" s="3"/>
      <c r="F2" s="3"/>
      <c r="G2" s="3"/>
      <c r="H2" s="3"/>
      <c r="I2" s="5"/>
      <c r="J2" s="5"/>
      <c r="K2" s="98"/>
      <c r="L2" s="98"/>
      <c r="M2" s="98"/>
      <c r="N2" s="98"/>
      <c r="O2" s="6"/>
      <c r="P2" s="6"/>
      <c r="Q2" s="6"/>
      <c r="AK2" s="98" t="s">
        <v>31</v>
      </c>
      <c r="AL2" s="98"/>
      <c r="AM2" s="98"/>
      <c r="AN2" s="98"/>
    </row>
    <row r="3" spans="1:145" s="1" customFormat="1" ht="17.399999999999999">
      <c r="A3" s="6"/>
      <c r="B3" s="102" t="s">
        <v>30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</row>
    <row r="4" spans="1:145" s="1" customFormat="1" ht="15.6"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55"/>
      <c r="O4" s="7"/>
      <c r="P4" s="7"/>
      <c r="Q4" s="7"/>
      <c r="AN4" s="26" t="s">
        <v>18</v>
      </c>
    </row>
    <row r="5" spans="1:145" s="1" customFormat="1" ht="27.6" customHeight="1" thickBot="1">
      <c r="B5" s="99"/>
      <c r="C5" s="100" t="s">
        <v>0</v>
      </c>
      <c r="D5" s="10"/>
      <c r="E5" s="101" t="s">
        <v>24</v>
      </c>
      <c r="F5" s="101"/>
      <c r="G5" s="101"/>
      <c r="H5" s="101"/>
      <c r="I5" s="101"/>
      <c r="J5" s="101"/>
      <c r="K5" s="101"/>
      <c r="L5" s="101"/>
      <c r="M5" s="101"/>
      <c r="N5" s="101"/>
      <c r="O5" s="7"/>
      <c r="P5" s="7"/>
      <c r="Q5" s="7"/>
      <c r="U5" s="103" t="s">
        <v>25</v>
      </c>
      <c r="V5" s="103"/>
      <c r="W5" s="103"/>
      <c r="X5" s="103"/>
      <c r="Y5" s="103"/>
      <c r="Z5" s="103"/>
      <c r="AA5" s="103"/>
      <c r="AB5" s="103"/>
      <c r="AC5" s="103"/>
      <c r="AD5" s="103"/>
      <c r="AE5" s="104" t="s">
        <v>26</v>
      </c>
      <c r="AF5" s="104"/>
      <c r="AG5" s="104"/>
      <c r="AH5" s="104"/>
      <c r="AI5" s="104"/>
      <c r="AJ5" s="104"/>
      <c r="AK5" s="104"/>
      <c r="AL5" s="104"/>
      <c r="AM5" s="104"/>
      <c r="AN5" s="104"/>
    </row>
    <row r="6" spans="1:145" s="17" customFormat="1" ht="51" customHeight="1" thickBot="1">
      <c r="A6" s="12"/>
      <c r="B6" s="99"/>
      <c r="C6" s="100"/>
      <c r="D6" s="105" t="s">
        <v>1</v>
      </c>
      <c r="E6" s="54" t="s">
        <v>8</v>
      </c>
      <c r="F6" s="56" t="s">
        <v>9</v>
      </c>
      <c r="G6" s="56" t="s">
        <v>10</v>
      </c>
      <c r="H6" s="56" t="s">
        <v>11</v>
      </c>
      <c r="I6" s="56" t="s">
        <v>12</v>
      </c>
      <c r="J6" s="56" t="s">
        <v>13</v>
      </c>
      <c r="K6" s="56" t="s">
        <v>14</v>
      </c>
      <c r="L6" s="56" t="s">
        <v>15</v>
      </c>
      <c r="M6" s="56" t="s">
        <v>19</v>
      </c>
      <c r="N6" s="56" t="s">
        <v>17</v>
      </c>
      <c r="O6" s="53" t="s">
        <v>16</v>
      </c>
      <c r="P6" s="48" t="s">
        <v>17</v>
      </c>
      <c r="Q6" s="13" t="s">
        <v>2</v>
      </c>
      <c r="R6" s="14"/>
      <c r="S6" s="15"/>
      <c r="T6" s="12"/>
      <c r="U6" s="54" t="s">
        <v>8</v>
      </c>
      <c r="V6" s="56" t="s">
        <v>9</v>
      </c>
      <c r="W6" s="56" t="s">
        <v>10</v>
      </c>
      <c r="X6" s="56" t="s">
        <v>11</v>
      </c>
      <c r="Y6" s="56" t="s">
        <v>12</v>
      </c>
      <c r="Z6" s="56" t="s">
        <v>13</v>
      </c>
      <c r="AA6" s="56" t="s">
        <v>14</v>
      </c>
      <c r="AB6" s="56" t="s">
        <v>15</v>
      </c>
      <c r="AC6" s="56" t="s">
        <v>19</v>
      </c>
      <c r="AD6" s="56" t="s">
        <v>17</v>
      </c>
      <c r="AE6" s="81" t="s">
        <v>8</v>
      </c>
      <c r="AF6" s="82" t="s">
        <v>9</v>
      </c>
      <c r="AG6" s="82" t="s">
        <v>10</v>
      </c>
      <c r="AH6" s="82" t="s">
        <v>11</v>
      </c>
      <c r="AI6" s="82" t="s">
        <v>12</v>
      </c>
      <c r="AJ6" s="82" t="s">
        <v>13</v>
      </c>
      <c r="AK6" s="82" t="s">
        <v>14</v>
      </c>
      <c r="AL6" s="82" t="s">
        <v>15</v>
      </c>
      <c r="AM6" s="82" t="s">
        <v>19</v>
      </c>
      <c r="AN6" s="82" t="s">
        <v>17</v>
      </c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</row>
    <row r="7" spans="1:145" s="27" customFormat="1" ht="16.2" thickBot="1">
      <c r="A7" s="18"/>
      <c r="B7" s="19" t="s">
        <v>3</v>
      </c>
      <c r="C7" s="20" t="s">
        <v>4</v>
      </c>
      <c r="D7" s="106"/>
      <c r="E7" s="20">
        <v>1</v>
      </c>
      <c r="F7" s="20">
        <v>2</v>
      </c>
      <c r="G7" s="20">
        <v>3</v>
      </c>
      <c r="H7" s="20">
        <v>4</v>
      </c>
      <c r="I7" s="20">
        <v>5</v>
      </c>
      <c r="J7" s="20">
        <v>6</v>
      </c>
      <c r="K7" s="20">
        <v>7</v>
      </c>
      <c r="L7" s="20">
        <v>8</v>
      </c>
      <c r="M7" s="20">
        <v>9</v>
      </c>
      <c r="N7" s="20">
        <v>10</v>
      </c>
      <c r="O7" s="21">
        <v>1</v>
      </c>
      <c r="P7" s="22">
        <v>16</v>
      </c>
      <c r="Q7" s="23">
        <v>17</v>
      </c>
      <c r="R7" s="24"/>
      <c r="S7" s="25"/>
      <c r="T7" s="18"/>
      <c r="U7" s="20">
        <v>1</v>
      </c>
      <c r="V7" s="20">
        <v>2</v>
      </c>
      <c r="W7" s="20">
        <v>3</v>
      </c>
      <c r="X7" s="20">
        <v>4</v>
      </c>
      <c r="Y7" s="20">
        <v>5</v>
      </c>
      <c r="Z7" s="20">
        <v>6</v>
      </c>
      <c r="AA7" s="20">
        <v>7</v>
      </c>
      <c r="AB7" s="20">
        <v>8</v>
      </c>
      <c r="AC7" s="20">
        <v>9</v>
      </c>
      <c r="AD7" s="20">
        <v>10</v>
      </c>
      <c r="AE7" s="20">
        <v>11</v>
      </c>
      <c r="AF7" s="20">
        <v>12</v>
      </c>
      <c r="AG7" s="20">
        <v>13</v>
      </c>
      <c r="AH7" s="20">
        <v>14</v>
      </c>
      <c r="AI7" s="20">
        <v>15</v>
      </c>
      <c r="AJ7" s="20">
        <v>16</v>
      </c>
      <c r="AK7" s="20">
        <v>17</v>
      </c>
      <c r="AL7" s="20">
        <v>18</v>
      </c>
      <c r="AM7" s="20">
        <v>19</v>
      </c>
      <c r="AN7" s="20">
        <v>20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</row>
    <row r="8" spans="1:145" s="37" customFormat="1" ht="86.25" hidden="1" customHeight="1">
      <c r="A8" s="30"/>
      <c r="B8" s="31" t="s">
        <v>5</v>
      </c>
      <c r="C8" s="57" t="s">
        <v>20</v>
      </c>
      <c r="D8" s="32"/>
      <c r="E8" s="59">
        <f>SUM(F8:N8)</f>
        <v>6764100</v>
      </c>
      <c r="F8" s="60">
        <v>608070</v>
      </c>
      <c r="G8" s="60">
        <v>898610</v>
      </c>
      <c r="H8" s="60">
        <v>402250</v>
      </c>
      <c r="I8" s="60">
        <v>333500</v>
      </c>
      <c r="J8" s="60">
        <v>588430</v>
      </c>
      <c r="K8" s="60">
        <v>599890</v>
      </c>
      <c r="L8" s="60">
        <v>512320</v>
      </c>
      <c r="M8" s="60">
        <v>2289890</v>
      </c>
      <c r="N8" s="60">
        <v>531140</v>
      </c>
      <c r="O8" s="33"/>
      <c r="P8" s="34"/>
      <c r="Q8" s="34"/>
      <c r="R8" s="34"/>
      <c r="S8" s="34"/>
      <c r="T8" s="35"/>
      <c r="U8" s="59">
        <f>SUM(V8:AD8)</f>
        <v>-157600</v>
      </c>
      <c r="V8" s="60">
        <f t="shared" ref="V8:V9" si="0">AF8-F8</f>
        <v>255590</v>
      </c>
      <c r="W8" s="60">
        <f t="shared" ref="W8:W9" si="1">AG8-G8</f>
        <v>-445040</v>
      </c>
      <c r="X8" s="60">
        <f t="shared" ref="X8:X9" si="2">AH8-H8</f>
        <v>-179840</v>
      </c>
      <c r="Y8" s="60">
        <f t="shared" ref="Y8:Y9" si="3">AI8-I8</f>
        <v>1029340</v>
      </c>
      <c r="Z8" s="60">
        <f t="shared" ref="Z8:Z9" si="4">AJ8-J8</f>
        <v>749280</v>
      </c>
      <c r="AA8" s="60">
        <f t="shared" ref="AA8:AA9" si="5">AK8-K8</f>
        <v>28530</v>
      </c>
      <c r="AB8" s="60">
        <f t="shared" ref="AB8:AB9" si="6">AL8-L8</f>
        <v>613770</v>
      </c>
      <c r="AC8" s="60">
        <f t="shared" ref="AC8:AC9" si="7">AM8-M8</f>
        <v>-2289890</v>
      </c>
      <c r="AD8" s="60">
        <f t="shared" ref="AD8:AD9" si="8">AN8-N8</f>
        <v>80660</v>
      </c>
      <c r="AE8" s="91">
        <f t="shared" ref="AE8:AE21" si="9">SUM(AF8:AN8)</f>
        <v>6606500</v>
      </c>
      <c r="AF8" s="92">
        <v>863660</v>
      </c>
      <c r="AG8" s="92">
        <v>453570</v>
      </c>
      <c r="AH8" s="92">
        <v>222410</v>
      </c>
      <c r="AI8" s="92">
        <v>1362840</v>
      </c>
      <c r="AJ8" s="92">
        <v>1337710</v>
      </c>
      <c r="AK8" s="92">
        <v>628420</v>
      </c>
      <c r="AL8" s="92">
        <v>1126090</v>
      </c>
      <c r="AM8" s="92">
        <v>0</v>
      </c>
      <c r="AN8" s="92">
        <v>611800</v>
      </c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</row>
    <row r="9" spans="1:145" s="37" customFormat="1" ht="91.95" hidden="1" customHeight="1">
      <c r="A9" s="30"/>
      <c r="B9" s="39" t="s">
        <v>6</v>
      </c>
      <c r="C9" s="57" t="s">
        <v>21</v>
      </c>
      <c r="D9" s="61"/>
      <c r="E9" s="59">
        <f>SUM(F9:N9)</f>
        <v>17093700</v>
      </c>
      <c r="F9" s="60">
        <v>2247500</v>
      </c>
      <c r="G9" s="60">
        <v>2164000</v>
      </c>
      <c r="H9" s="60">
        <v>1955500</v>
      </c>
      <c r="I9" s="60">
        <v>1767000</v>
      </c>
      <c r="J9" s="60">
        <f>2728500-650000</f>
        <v>2078500</v>
      </c>
      <c r="K9" s="60">
        <v>2492500</v>
      </c>
      <c r="L9" s="60">
        <v>1158000</v>
      </c>
      <c r="M9" s="60">
        <v>1229200</v>
      </c>
      <c r="N9" s="60">
        <v>2001500</v>
      </c>
      <c r="O9" s="40"/>
      <c r="P9" s="41"/>
      <c r="Q9" s="41"/>
      <c r="R9" s="38"/>
      <c r="S9" s="38"/>
      <c r="T9" s="42"/>
      <c r="U9" s="59">
        <f>SUM(V9:AD9)</f>
        <v>0</v>
      </c>
      <c r="V9" s="60">
        <f t="shared" si="0"/>
        <v>-319540</v>
      </c>
      <c r="W9" s="60">
        <f t="shared" si="1"/>
        <v>352560</v>
      </c>
      <c r="X9" s="60">
        <f t="shared" si="2"/>
        <v>172030</v>
      </c>
      <c r="Y9" s="60">
        <f t="shared" si="3"/>
        <v>-1130180</v>
      </c>
      <c r="Z9" s="60">
        <f t="shared" si="4"/>
        <v>-878760</v>
      </c>
      <c r="AA9" s="60">
        <f t="shared" si="5"/>
        <v>264690</v>
      </c>
      <c r="AB9" s="60">
        <f t="shared" si="6"/>
        <v>-639350</v>
      </c>
      <c r="AC9" s="60">
        <f t="shared" si="7"/>
        <v>2208030</v>
      </c>
      <c r="AD9" s="60">
        <f t="shared" si="8"/>
        <v>-29480</v>
      </c>
      <c r="AE9" s="91">
        <f t="shared" si="9"/>
        <v>17093700</v>
      </c>
      <c r="AF9" s="92">
        <v>1927960</v>
      </c>
      <c r="AG9" s="92">
        <v>2516560</v>
      </c>
      <c r="AH9" s="92">
        <v>2127530</v>
      </c>
      <c r="AI9" s="92">
        <v>636820</v>
      </c>
      <c r="AJ9" s="92">
        <v>1199740</v>
      </c>
      <c r="AK9" s="92">
        <v>2757190</v>
      </c>
      <c r="AL9" s="92">
        <v>518650</v>
      </c>
      <c r="AM9" s="92">
        <v>3437230</v>
      </c>
      <c r="AN9" s="92">
        <v>1972020</v>
      </c>
      <c r="AO9" s="36"/>
      <c r="AP9" s="36"/>
      <c r="AQ9" s="36"/>
      <c r="AR9" s="36"/>
      <c r="AS9" s="36"/>
      <c r="AT9" s="36"/>
      <c r="AU9" s="71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45" s="37" customFormat="1" ht="54" hidden="1" customHeight="1">
      <c r="A10" s="30"/>
      <c r="B10" s="62" t="s">
        <v>7</v>
      </c>
      <c r="C10" s="63" t="s">
        <v>23</v>
      </c>
      <c r="D10" s="64"/>
      <c r="E10" s="65">
        <f>SUM(F10:N10)</f>
        <v>0</v>
      </c>
      <c r="F10" s="66"/>
      <c r="G10" s="66"/>
      <c r="H10" s="66"/>
      <c r="I10" s="66"/>
      <c r="J10" s="66"/>
      <c r="K10" s="66"/>
      <c r="L10" s="66"/>
      <c r="M10" s="66"/>
      <c r="N10" s="66"/>
      <c r="O10" s="67"/>
      <c r="P10" s="68"/>
      <c r="Q10" s="68"/>
      <c r="R10" s="68"/>
      <c r="S10" s="68"/>
      <c r="T10" s="69"/>
      <c r="U10" s="65">
        <f>SUM(V10:AD10)</f>
        <v>0</v>
      </c>
      <c r="V10" s="66"/>
      <c r="W10" s="66"/>
      <c r="X10" s="66"/>
      <c r="Y10" s="66"/>
      <c r="Z10" s="66"/>
      <c r="AA10" s="66"/>
      <c r="AB10" s="66"/>
      <c r="AC10" s="66"/>
      <c r="AD10" s="66"/>
      <c r="AE10" s="93">
        <f t="shared" si="9"/>
        <v>21382802.43</v>
      </c>
      <c r="AF10" s="94">
        <f>SUM(AF11:AF21)</f>
        <v>2074100</v>
      </c>
      <c r="AG10" s="94">
        <f t="shared" ref="AG10:AN10" si="10">SUM(AG11:AG21)</f>
        <v>2801824.39</v>
      </c>
      <c r="AH10" s="94">
        <f t="shared" si="10"/>
        <v>1554455.13</v>
      </c>
      <c r="AI10" s="94">
        <f t="shared" si="10"/>
        <v>1480711.98</v>
      </c>
      <c r="AJ10" s="94">
        <f t="shared" si="10"/>
        <v>3326640</v>
      </c>
      <c r="AK10" s="94">
        <f t="shared" si="10"/>
        <v>3005866.8</v>
      </c>
      <c r="AL10" s="94">
        <f t="shared" si="10"/>
        <v>1867946.13</v>
      </c>
      <c r="AM10" s="94">
        <f t="shared" si="10"/>
        <v>4489360</v>
      </c>
      <c r="AN10" s="94">
        <f t="shared" si="10"/>
        <v>781898</v>
      </c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45" s="80" customFormat="1" ht="55.5" customHeight="1">
      <c r="A11" s="72"/>
      <c r="B11" s="73" t="s">
        <v>28</v>
      </c>
      <c r="C11" s="70" t="s">
        <v>27</v>
      </c>
      <c r="D11" s="74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78"/>
      <c r="Q11" s="78"/>
      <c r="R11" s="78"/>
      <c r="S11" s="78"/>
      <c r="T11" s="79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91">
        <f t="shared" si="9"/>
        <v>12166700</v>
      </c>
      <c r="AF11" s="92">
        <f>1321100+239100+AF28</f>
        <v>1833500</v>
      </c>
      <c r="AG11" s="95">
        <f>1382350+AG28</f>
        <v>1770000</v>
      </c>
      <c r="AH11" s="95">
        <f>734100+AH28</f>
        <v>909800</v>
      </c>
      <c r="AI11" s="95">
        <f>1000650+AI28</f>
        <v>1180990</v>
      </c>
      <c r="AJ11" s="95">
        <f>836300+AJ28</f>
        <v>1135640</v>
      </c>
      <c r="AK11" s="95">
        <f>1302300+AK28</f>
        <v>1600710</v>
      </c>
      <c r="AL11" s="95">
        <f>158900+968400+AL28</f>
        <v>1317870</v>
      </c>
      <c r="AM11" s="95">
        <f>1476900+AM28</f>
        <v>1760430</v>
      </c>
      <c r="AN11" s="95">
        <f>498800+AN28</f>
        <v>657760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</row>
    <row r="12" spans="1:145" s="80" customFormat="1" ht="79.95" customHeight="1">
      <c r="A12" s="72"/>
      <c r="B12" s="73" t="s">
        <v>33</v>
      </c>
      <c r="C12" s="83" t="s">
        <v>32</v>
      </c>
      <c r="D12" s="74"/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8"/>
      <c r="Q12" s="78"/>
      <c r="R12" s="78"/>
      <c r="S12" s="78"/>
      <c r="T12" s="79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91">
        <f t="shared" si="9"/>
        <v>1442226</v>
      </c>
      <c r="AF12" s="92">
        <v>45000</v>
      </c>
      <c r="AG12" s="92">
        <v>390289</v>
      </c>
      <c r="AH12" s="92">
        <f>20000+80000</f>
        <v>100000</v>
      </c>
      <c r="AI12" s="92">
        <f>146421</f>
        <v>146421</v>
      </c>
      <c r="AJ12" s="92"/>
      <c r="AK12" s="92">
        <f>13268+60000</f>
        <v>73268</v>
      </c>
      <c r="AL12" s="92"/>
      <c r="AM12" s="92">
        <f>238366+180000+192160+76722</f>
        <v>687248</v>
      </c>
      <c r="AN12" s="92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</row>
    <row r="13" spans="1:145" s="80" customFormat="1" ht="79.95" customHeight="1">
      <c r="A13" s="72"/>
      <c r="B13" s="73" t="s">
        <v>34</v>
      </c>
      <c r="C13" s="83" t="s">
        <v>47</v>
      </c>
      <c r="D13" s="74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78"/>
      <c r="Q13" s="78"/>
      <c r="R13" s="78"/>
      <c r="S13" s="78"/>
      <c r="T13" s="79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91">
        <f t="shared" si="9"/>
        <v>73852</v>
      </c>
      <c r="AF13" s="92"/>
      <c r="AG13" s="92"/>
      <c r="AH13" s="92"/>
      <c r="AI13" s="92"/>
      <c r="AJ13" s="92"/>
      <c r="AK13" s="92">
        <f>73852</f>
        <v>73852</v>
      </c>
      <c r="AL13" s="92"/>
      <c r="AM13" s="92"/>
      <c r="AN13" s="92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</row>
    <row r="14" spans="1:145" s="80" customFormat="1" ht="51" customHeight="1">
      <c r="A14" s="72"/>
      <c r="B14" s="73" t="s">
        <v>35</v>
      </c>
      <c r="C14" s="83" t="s">
        <v>36</v>
      </c>
      <c r="D14" s="74"/>
      <c r="E14" s="75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78"/>
      <c r="Q14" s="78"/>
      <c r="R14" s="78"/>
      <c r="S14" s="78"/>
      <c r="T14" s="79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91">
        <f>SUM(AF14:AN14)</f>
        <v>3061386.51</v>
      </c>
      <c r="AF14" s="92">
        <f>155600</f>
        <v>155600</v>
      </c>
      <c r="AG14" s="92">
        <f>50654+70000+200000</f>
        <v>320654</v>
      </c>
      <c r="AH14" s="92">
        <v>18000</v>
      </c>
      <c r="AI14" s="92">
        <f>96464.98+16836</f>
        <v>113300.98</v>
      </c>
      <c r="AJ14" s="92">
        <f>21000</f>
        <v>21000</v>
      </c>
      <c r="AK14" s="92">
        <f>30436.8+10000+757600+300000</f>
        <v>1098036.8</v>
      </c>
      <c r="AL14" s="92">
        <f>131473+36576.41+161921.32</f>
        <v>329970.73</v>
      </c>
      <c r="AM14" s="92">
        <f>562732+(90000+117954)+50000+150000</f>
        <v>970686</v>
      </c>
      <c r="AN14" s="92">
        <f>34138</f>
        <v>34138</v>
      </c>
      <c r="AO14" s="71" t="s">
        <v>43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</row>
    <row r="15" spans="1:145" s="80" customFormat="1" ht="36.75" customHeight="1">
      <c r="A15" s="72"/>
      <c r="B15" s="73" t="s">
        <v>37</v>
      </c>
      <c r="C15" s="83" t="s">
        <v>40</v>
      </c>
      <c r="D15" s="74"/>
      <c r="E15" s="75"/>
      <c r="F15" s="76"/>
      <c r="G15" s="76"/>
      <c r="H15" s="76"/>
      <c r="I15" s="76"/>
      <c r="J15" s="76"/>
      <c r="K15" s="76"/>
      <c r="L15" s="76"/>
      <c r="M15" s="76"/>
      <c r="N15" s="76"/>
      <c r="O15" s="77"/>
      <c r="P15" s="78"/>
      <c r="Q15" s="78"/>
      <c r="R15" s="78"/>
      <c r="S15" s="78"/>
      <c r="T15" s="79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91">
        <f t="shared" si="9"/>
        <v>3095204</v>
      </c>
      <c r="AF15" s="92"/>
      <c r="AG15" s="92"/>
      <c r="AH15" s="92">
        <v>102332</v>
      </c>
      <c r="AI15" s="92"/>
      <c r="AJ15" s="92">
        <f>600000+1000000+500000</f>
        <v>2100000</v>
      </c>
      <c r="AK15" s="92"/>
      <c r="AL15" s="92">
        <f>20000+20000</f>
        <v>40000</v>
      </c>
      <c r="AM15" s="96">
        <f>302872+700000-150000</f>
        <v>852872</v>
      </c>
      <c r="AN15" s="92"/>
      <c r="AO15" s="71" t="s">
        <v>49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</row>
    <row r="16" spans="1:145" s="80" customFormat="1" ht="47.25" customHeight="1">
      <c r="A16" s="72"/>
      <c r="B16" s="73" t="s">
        <v>38</v>
      </c>
      <c r="C16" s="83" t="s">
        <v>42</v>
      </c>
      <c r="D16" s="74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7"/>
      <c r="P16" s="78"/>
      <c r="Q16" s="78"/>
      <c r="R16" s="78"/>
      <c r="S16" s="78"/>
      <c r="T16" s="79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91">
        <f t="shared" si="9"/>
        <v>776323.13</v>
      </c>
      <c r="AF16" s="92"/>
      <c r="AG16" s="92">
        <f>200000</f>
        <v>200000</v>
      </c>
      <c r="AH16" s="92">
        <f>384323.13</f>
        <v>384323.13</v>
      </c>
      <c r="AI16" s="92"/>
      <c r="AJ16" s="92"/>
      <c r="AK16" s="92">
        <f>100000</f>
        <v>100000</v>
      </c>
      <c r="AL16" s="92">
        <f>42000</f>
        <v>42000</v>
      </c>
      <c r="AM16" s="92"/>
      <c r="AN16" s="92">
        <v>50000</v>
      </c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</row>
    <row r="17" spans="1:145" s="80" customFormat="1" ht="132.75" customHeight="1">
      <c r="A17" s="72"/>
      <c r="B17" s="73" t="s">
        <v>39</v>
      </c>
      <c r="C17" s="83" t="s">
        <v>41</v>
      </c>
      <c r="D17" s="74"/>
      <c r="E17" s="75"/>
      <c r="F17" s="76"/>
      <c r="G17" s="76"/>
      <c r="H17" s="76"/>
      <c r="I17" s="76"/>
      <c r="J17" s="76"/>
      <c r="K17" s="76"/>
      <c r="L17" s="76"/>
      <c r="M17" s="76"/>
      <c r="N17" s="76"/>
      <c r="O17" s="77"/>
      <c r="P17" s="78"/>
      <c r="Q17" s="78"/>
      <c r="R17" s="78"/>
      <c r="S17" s="78"/>
      <c r="T17" s="79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91">
        <f t="shared" si="9"/>
        <v>98986.790000000008</v>
      </c>
      <c r="AF17" s="92"/>
      <c r="AG17" s="92">
        <v>80881.39</v>
      </c>
      <c r="AH17" s="92"/>
      <c r="AI17" s="92"/>
      <c r="AJ17" s="92"/>
      <c r="AK17" s="92"/>
      <c r="AL17" s="92">
        <f>18105.4</f>
        <v>18105.400000000001</v>
      </c>
      <c r="AM17" s="92"/>
      <c r="AN17" s="92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</row>
    <row r="18" spans="1:145" s="80" customFormat="1" ht="181.95" customHeight="1">
      <c r="A18" s="72"/>
      <c r="B18" s="73" t="s">
        <v>45</v>
      </c>
      <c r="C18" s="90" t="s">
        <v>44</v>
      </c>
      <c r="D18" s="74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7"/>
      <c r="P18" s="78"/>
      <c r="Q18" s="78"/>
      <c r="R18" s="78"/>
      <c r="S18" s="78"/>
      <c r="T18" s="79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91">
        <f t="shared" si="9"/>
        <v>60000</v>
      </c>
      <c r="AF18" s="92"/>
      <c r="AG18" s="92"/>
      <c r="AH18" s="92"/>
      <c r="AI18" s="92"/>
      <c r="AJ18" s="92"/>
      <c r="AK18" s="92"/>
      <c r="AL18" s="92">
        <v>60000</v>
      </c>
      <c r="AM18" s="92"/>
      <c r="AN18" s="92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</row>
    <row r="19" spans="1:145" s="80" customFormat="1" ht="103.2" customHeight="1">
      <c r="A19" s="72"/>
      <c r="B19" s="73" t="s">
        <v>48</v>
      </c>
      <c r="C19" s="83" t="s">
        <v>46</v>
      </c>
      <c r="D19" s="74"/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78"/>
      <c r="Q19" s="78"/>
      <c r="R19" s="78"/>
      <c r="S19" s="78"/>
      <c r="T19" s="79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91">
        <f t="shared" si="9"/>
        <v>120000</v>
      </c>
      <c r="AF19" s="92"/>
      <c r="AG19" s="92"/>
      <c r="AH19" s="92"/>
      <c r="AI19" s="92"/>
      <c r="AJ19" s="92">
        <v>30000</v>
      </c>
      <c r="AK19" s="92">
        <v>20000</v>
      </c>
      <c r="AL19" s="92">
        <v>20000</v>
      </c>
      <c r="AM19" s="92">
        <v>50000</v>
      </c>
      <c r="AN19" s="92"/>
      <c r="AO19" s="71"/>
      <c r="AP19" s="71"/>
      <c r="AQ19" s="89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</row>
    <row r="20" spans="1:145" s="80" customFormat="1" ht="103.2" customHeight="1">
      <c r="A20" s="72"/>
      <c r="B20" s="73" t="s">
        <v>50</v>
      </c>
      <c r="C20" s="83" t="s">
        <v>51</v>
      </c>
      <c r="D20" s="74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78"/>
      <c r="Q20" s="78"/>
      <c r="R20" s="78"/>
      <c r="S20" s="78"/>
      <c r="T20" s="79"/>
      <c r="U20" s="75"/>
      <c r="V20" s="76"/>
      <c r="W20" s="76"/>
      <c r="X20" s="76"/>
      <c r="Y20" s="76"/>
      <c r="Z20" s="76"/>
      <c r="AA20" s="76"/>
      <c r="AB20" s="76"/>
      <c r="AC20" s="76"/>
      <c r="AD20" s="76"/>
      <c r="AE20" s="91">
        <f t="shared" si="9"/>
        <v>128124</v>
      </c>
      <c r="AF20" s="92"/>
      <c r="AG20" s="92"/>
      <c r="AH20" s="92"/>
      <c r="AI20" s="92"/>
      <c r="AJ20" s="92"/>
      <c r="AK20" s="92"/>
      <c r="AL20" s="92"/>
      <c r="AM20" s="92">
        <f>30564+97560</f>
        <v>128124</v>
      </c>
      <c r="AN20" s="92"/>
      <c r="AO20" s="71"/>
      <c r="AP20" s="71"/>
      <c r="AQ20" s="89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</row>
    <row r="21" spans="1:145" s="80" customFormat="1" ht="64.2" customHeight="1">
      <c r="A21" s="72"/>
      <c r="B21" s="73" t="s">
        <v>52</v>
      </c>
      <c r="C21" s="83" t="s">
        <v>53</v>
      </c>
      <c r="D21" s="74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78"/>
      <c r="Q21" s="78"/>
      <c r="R21" s="78"/>
      <c r="S21" s="78"/>
      <c r="T21" s="79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91">
        <f t="shared" si="9"/>
        <v>360000</v>
      </c>
      <c r="AF21" s="92">
        <v>40000</v>
      </c>
      <c r="AG21" s="92">
        <v>40000</v>
      </c>
      <c r="AH21" s="92">
        <v>40000</v>
      </c>
      <c r="AI21" s="92">
        <v>40000</v>
      </c>
      <c r="AJ21" s="92">
        <v>40000</v>
      </c>
      <c r="AK21" s="92">
        <v>40000</v>
      </c>
      <c r="AL21" s="92">
        <v>40000</v>
      </c>
      <c r="AM21" s="92">
        <v>40000</v>
      </c>
      <c r="AN21" s="92">
        <v>40000</v>
      </c>
      <c r="AO21" s="71"/>
      <c r="AP21" s="71"/>
      <c r="AQ21" s="89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</row>
    <row r="22" spans="1:145" s="29" customFormat="1" ht="46.5" customHeight="1">
      <c r="A22" s="28"/>
      <c r="B22" s="49"/>
      <c r="C22" s="50" t="s">
        <v>22</v>
      </c>
      <c r="D22" s="51"/>
      <c r="E22" s="59" t="e">
        <f>SUM(F22:N22)</f>
        <v>#REF!</v>
      </c>
      <c r="F22" s="52" t="e">
        <f>F8+F9+#REF!+F10</f>
        <v>#REF!</v>
      </c>
      <c r="G22" s="52" t="e">
        <f>G8+G9+#REF!+G10</f>
        <v>#REF!</v>
      </c>
      <c r="H22" s="52" t="e">
        <f>H8+H9+#REF!+H10</f>
        <v>#REF!</v>
      </c>
      <c r="I22" s="52" t="e">
        <f>I8+I9+#REF!+I10</f>
        <v>#REF!</v>
      </c>
      <c r="J22" s="52" t="e">
        <f>J8+J9+#REF!+J10</f>
        <v>#REF!</v>
      </c>
      <c r="K22" s="52" t="e">
        <f>K8+K9+#REF!+K10</f>
        <v>#REF!</v>
      </c>
      <c r="L22" s="52" t="e">
        <f>L8+L9+#REF!+L10</f>
        <v>#REF!</v>
      </c>
      <c r="M22" s="52" t="e">
        <f>M8+M9+#REF!+M10</f>
        <v>#REF!</v>
      </c>
      <c r="N22" s="52" t="e">
        <f>N8+N9+#REF!+N10</f>
        <v>#REF!</v>
      </c>
      <c r="O22" s="52" t="e">
        <f>O8+O9+#REF!</f>
        <v>#REF!</v>
      </c>
      <c r="P22" s="52" t="e">
        <f>P8+P9+#REF!</f>
        <v>#REF!</v>
      </c>
      <c r="Q22" s="52" t="e">
        <f>Q8+Q9+#REF!</f>
        <v>#REF!</v>
      </c>
      <c r="R22" s="52" t="e">
        <f>R8+R9+#REF!</f>
        <v>#REF!</v>
      </c>
      <c r="S22" s="52" t="e">
        <f>S8+S9+#REF!</f>
        <v>#REF!</v>
      </c>
      <c r="T22" s="52" t="e">
        <f>T8+T9+#REF!</f>
        <v>#REF!</v>
      </c>
      <c r="U22" s="59" t="e">
        <f>SUM(V22:AD22)</f>
        <v>#REF!</v>
      </c>
      <c r="V22" s="52" t="e">
        <f>V8+V9+#REF!+V10</f>
        <v>#REF!</v>
      </c>
      <c r="W22" s="52" t="e">
        <f>W8+W9+#REF!+W10</f>
        <v>#REF!</v>
      </c>
      <c r="X22" s="52" t="e">
        <f>X8+X9+#REF!+X10</f>
        <v>#REF!</v>
      </c>
      <c r="Y22" s="52" t="e">
        <f>Y8+Y9+#REF!+Y10</f>
        <v>#REF!</v>
      </c>
      <c r="Z22" s="52" t="e">
        <f>Z8+Z9+#REF!+Z10</f>
        <v>#REF!</v>
      </c>
      <c r="AA22" s="52" t="e">
        <f>AA8+AA9+#REF!+AA10</f>
        <v>#REF!</v>
      </c>
      <c r="AB22" s="52" t="e">
        <f>AB8+AB9+#REF!+AB10</f>
        <v>#REF!</v>
      </c>
      <c r="AC22" s="52" t="e">
        <f>AC8+AC9+#REF!+AC10</f>
        <v>#REF!</v>
      </c>
      <c r="AD22" s="52" t="e">
        <f>AD8+AD9+#REF!+AD10</f>
        <v>#REF!</v>
      </c>
      <c r="AE22" s="52">
        <f>SUM(AF22:AN22)</f>
        <v>45083002.43</v>
      </c>
      <c r="AF22" s="52">
        <f>AF8+AF9+AF10</f>
        <v>4865720</v>
      </c>
      <c r="AG22" s="52">
        <f t="shared" ref="AG22:AN22" si="11">AG8+AG9+AG10</f>
        <v>5771954.3900000006</v>
      </c>
      <c r="AH22" s="52">
        <f t="shared" si="11"/>
        <v>3904395.13</v>
      </c>
      <c r="AI22" s="52">
        <f t="shared" si="11"/>
        <v>3480371.98</v>
      </c>
      <c r="AJ22" s="52">
        <f t="shared" si="11"/>
        <v>5864090</v>
      </c>
      <c r="AK22" s="52">
        <f t="shared" si="11"/>
        <v>6391476.7999999998</v>
      </c>
      <c r="AL22" s="52">
        <f>AL8+AL9+AL10</f>
        <v>3512686.13</v>
      </c>
      <c r="AM22" s="52">
        <f t="shared" si="11"/>
        <v>7926590</v>
      </c>
      <c r="AN22" s="52">
        <f t="shared" si="11"/>
        <v>3365718</v>
      </c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</row>
    <row r="23" spans="1:145" ht="34.200000000000003" hidden="1" customHeight="1">
      <c r="B23" s="84"/>
      <c r="C23" s="26"/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>
        <v>16.2</v>
      </c>
      <c r="AG23" s="26">
        <v>23.1</v>
      </c>
      <c r="AH23" s="26">
        <v>10.199999999999999</v>
      </c>
      <c r="AI23" s="26">
        <v>11.2</v>
      </c>
      <c r="AJ23" s="26">
        <v>17.600000000000001</v>
      </c>
      <c r="AK23" s="26">
        <v>18.55</v>
      </c>
      <c r="AL23" s="26">
        <v>11</v>
      </c>
      <c r="AM23" s="26">
        <v>17.5</v>
      </c>
      <c r="AN23" s="26">
        <v>8.8000000000000007</v>
      </c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 ht="37.200000000000003" hidden="1" customHeight="1">
      <c r="B24" s="84"/>
      <c r="C24" s="26"/>
      <c r="D24" s="85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>
        <f>1190*1.302</f>
        <v>1549.38</v>
      </c>
      <c r="AF24" s="88">
        <f>AE24*AF23*12-AF26</f>
        <v>273310.63199999998</v>
      </c>
      <c r="AG24" s="88">
        <f>AE24*AG23*12-AG26</f>
        <v>387654.87600000005</v>
      </c>
      <c r="AH24" s="88">
        <f>AH23*AE24*12-AH26</f>
        <v>175699.69199999998</v>
      </c>
      <c r="AI24" s="88">
        <f>AE24*AI23*12-AI26</f>
        <v>180347.83200000002</v>
      </c>
      <c r="AJ24" s="88">
        <f>AE24*AJ23*12-AJ26</f>
        <v>299340.21600000001</v>
      </c>
      <c r="AK24" s="88">
        <f>AE24*12*AK23-AK26</f>
        <v>298410.58799999999</v>
      </c>
      <c r="AL24" s="88">
        <f>AE24*AL23*12-AL26</f>
        <v>190573.74</v>
      </c>
      <c r="AM24" s="88">
        <f>AE24*AM23*12-AM26</f>
        <v>283536.54000000004</v>
      </c>
      <c r="AN24" s="88">
        <f>AE24*AN23*12-AN26</f>
        <v>158966.38800000001</v>
      </c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 ht="15.6" hidden="1">
      <c r="B25" s="84"/>
      <c r="C25" s="26" t="s">
        <v>29</v>
      </c>
      <c r="D25" s="8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>
        <v>6</v>
      </c>
      <c r="AG25" s="26">
        <v>9</v>
      </c>
      <c r="AH25" s="26">
        <v>3</v>
      </c>
      <c r="AI25" s="26">
        <v>6</v>
      </c>
      <c r="AJ25" s="26">
        <v>6</v>
      </c>
      <c r="AK25" s="26">
        <v>10</v>
      </c>
      <c r="AL25" s="26">
        <v>3</v>
      </c>
      <c r="AM25" s="26">
        <v>9</v>
      </c>
      <c r="AN25" s="26">
        <v>1</v>
      </c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ht="40.200000000000003" hidden="1" customHeight="1">
      <c r="B26" s="84"/>
      <c r="C26" s="26"/>
      <c r="D26" s="8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>
        <f>AE24*AF25*3</f>
        <v>27888.840000000004</v>
      </c>
      <c r="AG26" s="26">
        <f>AE24*AG25*3</f>
        <v>41833.260000000009</v>
      </c>
      <c r="AH26" s="26">
        <f>AE24*AH25*3</f>
        <v>13944.420000000002</v>
      </c>
      <c r="AI26" s="26">
        <f>AE24*AI25*3</f>
        <v>27888.840000000004</v>
      </c>
      <c r="AJ26" s="26">
        <f>AE24*AJ25*3</f>
        <v>27888.840000000004</v>
      </c>
      <c r="AK26" s="26">
        <f>AE24*AK25*3</f>
        <v>46481.4</v>
      </c>
      <c r="AL26" s="26">
        <f>AE24*AL25*3</f>
        <v>13944.420000000002</v>
      </c>
      <c r="AM26" s="26">
        <f>AE24*AM25*3</f>
        <v>41833.260000000009</v>
      </c>
      <c r="AN26" s="26">
        <f>AE24*AN25*3</f>
        <v>4648.1400000000003</v>
      </c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hidden="1">
      <c r="B27" s="58"/>
      <c r="C27" s="3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 ht="15.6" hidden="1">
      <c r="B28" s="58"/>
      <c r="C28" s="3"/>
      <c r="AE28" s="75">
        <f t="shared" ref="AE28" si="12">SUM(AF28:AN28)</f>
        <v>2247800</v>
      </c>
      <c r="AF28" s="1">
        <v>273300</v>
      </c>
      <c r="AG28" s="1">
        <v>387650</v>
      </c>
      <c r="AH28" s="1">
        <v>175700</v>
      </c>
      <c r="AI28" s="1">
        <v>180340</v>
      </c>
      <c r="AJ28" s="1">
        <v>299340</v>
      </c>
      <c r="AK28" s="1">
        <v>298410</v>
      </c>
      <c r="AL28" s="1">
        <v>190570</v>
      </c>
      <c r="AM28" s="1">
        <v>283530</v>
      </c>
      <c r="AN28" s="1">
        <v>158960</v>
      </c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</row>
    <row r="29" spans="1:145" hidden="1">
      <c r="B29" s="58"/>
      <c r="C29" s="3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</row>
    <row r="30" spans="1:145">
      <c r="B30" s="58"/>
      <c r="C30" s="3"/>
    </row>
    <row r="31" spans="1:145">
      <c r="B31" s="58"/>
      <c r="C31" s="3"/>
    </row>
    <row r="32" spans="1:145">
      <c r="B32" s="58"/>
      <c r="C32" s="3"/>
    </row>
    <row r="33" spans="2:48">
      <c r="B33" s="58"/>
      <c r="C33" s="3"/>
    </row>
    <row r="34" spans="2:48">
      <c r="B34" s="58"/>
      <c r="C34" s="3"/>
    </row>
    <row r="35" spans="2:48">
      <c r="B35" s="58"/>
      <c r="C35" s="3"/>
    </row>
    <row r="36" spans="2:48">
      <c r="B36" s="58"/>
      <c r="C36" s="3"/>
    </row>
    <row r="37" spans="2:48">
      <c r="B37" s="58"/>
      <c r="C37" s="3"/>
    </row>
    <row r="38" spans="2:48">
      <c r="B38" s="58"/>
      <c r="C38" s="3"/>
    </row>
    <row r="39" spans="2:48">
      <c r="B39" s="58"/>
      <c r="C39" s="3"/>
    </row>
    <row r="40" spans="2:48">
      <c r="B40" s="58"/>
      <c r="C40" s="3"/>
    </row>
    <row r="41" spans="2:48">
      <c r="B41" s="58"/>
      <c r="C41" s="3"/>
    </row>
    <row r="42" spans="2:48">
      <c r="B42" s="58"/>
      <c r="C42" s="3"/>
    </row>
    <row r="43" spans="2:48">
      <c r="B43" s="58"/>
      <c r="C43" s="3"/>
    </row>
    <row r="44" spans="2:48">
      <c r="B44" s="58"/>
      <c r="C44" s="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2:48">
      <c r="B45" s="58"/>
      <c r="C45" s="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2:48">
      <c r="B46" s="58"/>
      <c r="C46" s="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2:48">
      <c r="B47" s="58"/>
      <c r="C47" s="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</row>
    <row r="48" spans="2:48">
      <c r="B48" s="58"/>
      <c r="C48" s="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</row>
    <row r="49" spans="2:48">
      <c r="B49" s="58"/>
      <c r="C49" s="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</row>
    <row r="50" spans="2:48">
      <c r="B50" s="58"/>
      <c r="C50" s="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</row>
    <row r="51" spans="2:48">
      <c r="B51" s="58"/>
      <c r="C51" s="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</row>
    <row r="52" spans="2:48">
      <c r="B52" s="58"/>
      <c r="C52" s="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</row>
    <row r="53" spans="2:48">
      <c r="B53" s="58"/>
      <c r="C53" s="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</row>
    <row r="54" spans="2:48">
      <c r="B54" s="58"/>
      <c r="C54" s="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</row>
    <row r="55" spans="2:48">
      <c r="B55" s="58"/>
      <c r="C55" s="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</row>
  </sheetData>
  <mergeCells count="10">
    <mergeCell ref="AK1:AN1"/>
    <mergeCell ref="AK2:AN2"/>
    <mergeCell ref="K2:N2"/>
    <mergeCell ref="B5:B6"/>
    <mergeCell ref="C5:C6"/>
    <mergeCell ref="E5:N5"/>
    <mergeCell ref="B3:AM3"/>
    <mergeCell ref="U5:AD5"/>
    <mergeCell ref="AE5:AN5"/>
    <mergeCell ref="D6:D7"/>
  </mergeCells>
  <pageMargins left="0.70866141732283472" right="0.31496062992125984" top="0.35433070866141736" bottom="0.35433070866141736" header="0.31496062992125984" footer="0.31496062992125984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2020-10-28T05:45:03Z</dcterms:modified>
</cp:coreProperties>
</file>