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332"/>
  </bookViews>
  <sheets>
    <sheet name="2019" sheetId="4" r:id="rId1"/>
  </sheets>
  <definedNames>
    <definedName name="_xlnm.Print_Area" localSheetId="0">'2019'!$A$1:$O$23</definedName>
  </definedNames>
  <calcPr calcId="144525"/>
</workbook>
</file>

<file path=xl/calcChain.xml><?xml version="1.0" encoding="utf-8"?>
<calcChain xmlns="http://schemas.openxmlformats.org/spreadsheetml/2006/main">
  <c r="K21" i="4" l="1"/>
  <c r="J16" i="4"/>
  <c r="I16" i="4"/>
  <c r="I14" i="4"/>
  <c r="I11" i="4"/>
  <c r="I10" i="4"/>
  <c r="I23" i="4" s="1"/>
  <c r="K23" i="4"/>
  <c r="J23" i="4"/>
  <c r="O21" i="4"/>
  <c r="N21" i="4"/>
  <c r="M21" i="4"/>
  <c r="O18" i="4"/>
  <c r="N18" i="4"/>
  <c r="M18" i="4"/>
  <c r="O16" i="4"/>
  <c r="N13" i="4"/>
  <c r="M13" i="4"/>
  <c r="O12" i="4"/>
  <c r="N12" i="4"/>
  <c r="M12" i="4"/>
  <c r="G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O23" i="4" l="1"/>
  <c r="H23" i="4"/>
  <c r="E14" i="4"/>
  <c r="M14" i="4" s="1"/>
  <c r="E15" i="4"/>
  <c r="M15" i="4" s="1"/>
  <c r="E11" i="4"/>
  <c r="M11" i="4" s="1"/>
  <c r="E22" i="4"/>
  <c r="M22" i="4" s="1"/>
  <c r="F22" i="4"/>
  <c r="N22" i="4" s="1"/>
  <c r="F17" i="4"/>
  <c r="N17" i="4" s="1"/>
  <c r="E17" i="4"/>
  <c r="M17" i="4" s="1"/>
  <c r="D13" i="4" l="1"/>
  <c r="L13" i="4" s="1"/>
  <c r="D22" i="4" l="1"/>
  <c r="L22" i="4" s="1"/>
  <c r="D21" i="4"/>
  <c r="L21" i="4" s="1"/>
  <c r="E20" i="4"/>
  <c r="D19" i="4"/>
  <c r="D18" i="4"/>
  <c r="L18" i="4" s="1"/>
  <c r="D17" i="4"/>
  <c r="L17" i="4" s="1"/>
  <c r="F16" i="4"/>
  <c r="N16" i="4" s="1"/>
  <c r="E16" i="4"/>
  <c r="M16" i="4" s="1"/>
  <c r="D15" i="4"/>
  <c r="L15" i="4" s="1"/>
  <c r="D14" i="4"/>
  <c r="L14" i="4" s="1"/>
  <c r="D12" i="4"/>
  <c r="L12" i="4" s="1"/>
  <c r="D11" i="4"/>
  <c r="L11" i="4" s="1"/>
  <c r="E10" i="4"/>
  <c r="M10" i="4" s="1"/>
  <c r="D20" i="4" l="1"/>
  <c r="L20" i="4" s="1"/>
  <c r="M20" i="4"/>
  <c r="F23" i="4"/>
  <c r="N23" i="4" s="1"/>
  <c r="D16" i="4"/>
  <c r="L16" i="4" s="1"/>
  <c r="E23" i="4"/>
  <c r="M23" i="4" s="1"/>
  <c r="D10" i="4"/>
  <c r="L10" i="4" s="1"/>
  <c r="D23" i="4" l="1"/>
  <c r="L23" i="4" s="1"/>
</calcChain>
</file>

<file path=xl/sharedStrings.xml><?xml version="1.0" encoding="utf-8"?>
<sst xmlns="http://schemas.openxmlformats.org/spreadsheetml/2006/main" count="55" uniqueCount="33">
  <si>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</si>
  <si>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</si>
  <si>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</si>
  <si>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</si>
  <si>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</si>
  <si>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</si>
  <si>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</si>
  <si>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</si>
  <si>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 xml:space="preserve">за счет  средств  федерального бюджета </t>
  </si>
  <si>
    <t>07</t>
  </si>
  <si>
    <t>02</t>
  </si>
  <si>
    <t>за счет  средств   республиканского</t>
  </si>
  <si>
    <t>Создание дополнительных мест в общеобразовательных организациях(субсидии на капитальные вложения в объекты муниципальной собственности) ( МБОУ "Усть-Коксинская СОШ")</t>
  </si>
  <si>
    <t>01</t>
  </si>
  <si>
    <t>Строительство  Д/сада по ул. Нагорная 99с. Усть-Кокса(ПСД и прохождение государственной экспертизы)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</si>
  <si>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 строительство  д/ сада на  60 мест  по ул. Ключевая 8А с. Усть-Кокса)</t>
  </si>
  <si>
    <t>Строительство  Д/сада по ул. Ключевая 8А с. Усть-Кокса(ПСД и прохождение государственной экспертизы)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</si>
  <si>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(Строительство  Д/сада по ул. Нагорная 99 с.Усть-Кокса)</t>
  </si>
  <si>
    <t>Строительство  Д/сада  с. Карагай (ПСД и прохождение государственной экспертизы)</t>
  </si>
  <si>
    <t>Строительство   МБОУ "Усть-Коксинская СОШ" (ПСД и прохождение государственной экспертизы)</t>
  </si>
  <si>
    <t>04</t>
  </si>
  <si>
    <t>06</t>
  </si>
  <si>
    <t>Строительство гидротехнического сооружения с. Верх-Уймон ( ПСД и прохождение государственной экспертизы)</t>
  </si>
  <si>
    <t>05</t>
  </si>
  <si>
    <t>Приобретение муниципального имущества</t>
  </si>
  <si>
    <t>к  отчету "Об исполнении бюджета</t>
  </si>
  <si>
    <t>МО "Усть-Коксинский район" за 2019 год"</t>
  </si>
  <si>
    <t xml:space="preserve">Процент исполнения,% </t>
  </si>
  <si>
    <t>Уточненный план на год, руб.</t>
  </si>
  <si>
    <t>Исполнено, руб.</t>
  </si>
  <si>
    <t>-</t>
  </si>
  <si>
    <t xml:space="preserve">Исполнение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муниципальной собственности, в приобретение объектов недвижимого имущества в муниципальную  собственность за 2019 год 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</si>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</sst>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>
      <alignment vertical="top"/>
    </xf>
  </cellStyleXfs>
  <cellXfs count="33">
    <xf numFmtId="0" fontId="0" fillId="0" borderId="0" xfId="0"/>
    <xf numFmtId="0" fontId="5" fillId="0" borderId="0" xfId="0" applyFont="1"/>
    <xf numFmtId="0" fontId="2" fillId="0" borderId="3" xfId="0" applyFont="1" applyBorder="1" applyAlignment="1">
      <alignment horizontal="center" vertical="top" wrapText="1"/>
    </xf>
    <xf numFmtId="164" fontId="2" fillId="0" borderId="3" xfId="1" applyFont="1" applyBorder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3" xfId="0" applyFont="1" applyBorder="1"/>
    <xf numFmtId="164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2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showWhiteSpace="0" view="pageBreakPreview" topLeftCell="B7" zoomScale="98" zoomScaleSheetLayoutView="98" workbookViewId="0">
      <selection activeCell="B2" sqref="B2:O2"/>
    </sheetView>
  </sheetViews>
  <sheetFormatPr defaultRowHeight="15" x14ac:dyDescent="0.25"/>
  <cols>
    <col min="1" max="1" width="54.5703125" customWidth="1"/>
    <col min="2" max="3" width="6.5703125" customWidth="1"/>
    <col min="4" max="4" width="17.7109375" customWidth="1"/>
    <col min="5" max="5" width="15.5703125" customWidth="1"/>
    <col min="6" max="6" width="18.85546875" customWidth="1"/>
    <col min="7" max="7" width="18" customWidth="1"/>
    <col min="8" max="8" width="19.28515625" customWidth="1"/>
    <col min="9" max="9" width="15.28515625" customWidth="1"/>
    <col min="10" max="10" width="17.28515625" customWidth="1"/>
    <col min="11" max="11" width="18.28515625" customWidth="1"/>
    <col min="12" max="12" width="11.85546875" customWidth="1"/>
    <col min="13" max="13" width="12" customWidth="1"/>
    <col min="14" max="14" width="12.42578125" customWidth="1"/>
    <col min="15" max="15" width="11" customWidth="1"/>
  </cols>
  <sheetData>
    <row r="1" spans="1:15" ht="16.5" customHeight="1" x14ac:dyDescent="0.25">
      <c r="B1" s="29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 customHeight="1" x14ac:dyDescent="0.25">
      <c r="B2" s="30" t="s">
        <v>25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6.5" customHeight="1" x14ac:dyDescent="0.25">
      <c r="B3" s="30" t="s">
        <v>26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4.45" customHeight="1" x14ac:dyDescent="0.25"/>
    <row r="5" spans="1:15" ht="33.75" customHeight="1" x14ac:dyDescent="0.25">
      <c r="A5" s="31" t="s">
        <v>31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7.2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7.45" customHeight="1" x14ac:dyDescent="0.25">
      <c r="A7" s="28" t="s">
        <v>0</v>
      </c>
      <c r="B7" s="28" t="s">
        <v>1</v>
      </c>
      <c r="C7" s="28"/>
      <c r="D7" s="32" t="s">
        <v>28</v>
      </c>
      <c r="E7" s="32"/>
      <c r="F7" s="32"/>
      <c r="G7" s="32"/>
      <c r="H7" s="32" t="s">
        <v>29</v>
      </c>
      <c r="I7" s="32"/>
      <c r="J7" s="32"/>
      <c r="K7" s="32"/>
      <c r="L7" s="32" t="s">
        <v>27</v>
      </c>
      <c r="M7" s="32"/>
      <c r="N7" s="32"/>
      <c r="O7" s="32"/>
    </row>
    <row r="8" spans="1:15" ht="25.5" customHeight="1" x14ac:dyDescent="0.25">
      <c r="A8" s="28"/>
      <c r="B8" s="28"/>
      <c r="C8" s="28"/>
      <c r="D8" s="28" t="s">
        <v>2</v>
      </c>
      <c r="E8" s="28" t="s">
        <v>3</v>
      </c>
      <c r="F8" s="28"/>
      <c r="G8" s="28"/>
      <c r="H8" s="28" t="s">
        <v>2</v>
      </c>
      <c r="I8" s="28" t="s">
        <v>3</v>
      </c>
      <c r="J8" s="28"/>
      <c r="K8" s="28"/>
      <c r="L8" s="28" t="s">
        <v>2</v>
      </c>
      <c r="M8" s="28" t="s">
        <v>3</v>
      </c>
      <c r="N8" s="28"/>
      <c r="O8" s="28"/>
    </row>
    <row r="9" spans="1:15" s="1" customFormat="1" ht="65.25" customHeight="1" x14ac:dyDescent="0.25">
      <c r="A9" s="28"/>
      <c r="B9" s="13" t="s">
        <v>4</v>
      </c>
      <c r="C9" s="13" t="s">
        <v>5</v>
      </c>
      <c r="D9" s="28"/>
      <c r="E9" s="13" t="s">
        <v>6</v>
      </c>
      <c r="F9" s="13" t="s">
        <v>11</v>
      </c>
      <c r="G9" s="13" t="s">
        <v>8</v>
      </c>
      <c r="H9" s="28"/>
      <c r="I9" s="13" t="s">
        <v>6</v>
      </c>
      <c r="J9" s="13" t="s">
        <v>11</v>
      </c>
      <c r="K9" s="13" t="s">
        <v>8</v>
      </c>
      <c r="L9" s="28"/>
      <c r="M9" s="13" t="s">
        <v>6</v>
      </c>
      <c r="N9" s="13" t="s">
        <v>11</v>
      </c>
      <c r="O9" s="13" t="s">
        <v>8</v>
      </c>
    </row>
    <row r="10" spans="1:15" s="1" customFormat="1" ht="31.5" customHeight="1" x14ac:dyDescent="0.25">
      <c r="A10" s="7" t="s">
        <v>22</v>
      </c>
      <c r="B10" s="6" t="s">
        <v>20</v>
      </c>
      <c r="C10" s="6" t="s">
        <v>21</v>
      </c>
      <c r="D10" s="8">
        <f t="shared" ref="D10:D15" si="0">E10+F10+G10</f>
        <v>265072</v>
      </c>
      <c r="E10" s="8">
        <f>238400+26672</f>
        <v>265072</v>
      </c>
      <c r="F10" s="14"/>
      <c r="G10" s="14"/>
      <c r="H10" s="8">
        <f>I10+J10+K10</f>
        <v>265072</v>
      </c>
      <c r="I10" s="8">
        <f>238400+26672</f>
        <v>265072</v>
      </c>
      <c r="J10" s="16"/>
      <c r="K10" s="16"/>
      <c r="L10" s="5">
        <f>H10/D10*100</f>
        <v>100</v>
      </c>
      <c r="M10" s="5">
        <f>I10/E10*100</f>
        <v>100</v>
      </c>
      <c r="N10" s="5"/>
      <c r="O10" s="5"/>
    </row>
    <row r="11" spans="1:15" s="1" customFormat="1" ht="17.25" customHeight="1" x14ac:dyDescent="0.25">
      <c r="A11" s="7" t="s">
        <v>24</v>
      </c>
      <c r="B11" s="6" t="s">
        <v>23</v>
      </c>
      <c r="C11" s="6" t="s">
        <v>13</v>
      </c>
      <c r="D11" s="8">
        <f t="shared" si="0"/>
        <v>2250000</v>
      </c>
      <c r="E11" s="8">
        <f>450000+1800000</f>
        <v>2250000</v>
      </c>
      <c r="F11" s="14"/>
      <c r="G11" s="14"/>
      <c r="H11" s="8">
        <f t="shared" ref="H11:H23" si="1">I11+J11+K11</f>
        <v>2250000</v>
      </c>
      <c r="I11" s="8">
        <f>450000+1800000</f>
        <v>2250000</v>
      </c>
      <c r="J11" s="16"/>
      <c r="K11" s="16"/>
      <c r="L11" s="5">
        <f t="shared" ref="L11:L23" si="2">H11/D11*100</f>
        <v>100</v>
      </c>
      <c r="M11" s="5">
        <f t="shared" ref="M11:M23" si="3">I11/E11*100</f>
        <v>100</v>
      </c>
      <c r="N11" s="5"/>
      <c r="O11" s="5"/>
    </row>
    <row r="12" spans="1:15" s="1" customFormat="1" ht="29.45" customHeight="1" x14ac:dyDescent="0.25">
      <c r="A12" s="26" t="s">
        <v>17</v>
      </c>
      <c r="B12" s="23" t="s">
        <v>9</v>
      </c>
      <c r="C12" s="23" t="s">
        <v>13</v>
      </c>
      <c r="D12" s="5">
        <f t="shared" si="0"/>
        <v>88406318.180000007</v>
      </c>
      <c r="E12" s="5">
        <v>884063.18</v>
      </c>
      <c r="F12" s="5">
        <v>875222.55</v>
      </c>
      <c r="G12" s="5">
        <v>86647032.450000003</v>
      </c>
      <c r="H12" s="8">
        <f t="shared" si="1"/>
        <v>88406318.180000007</v>
      </c>
      <c r="I12" s="5">
        <v>884063.18</v>
      </c>
      <c r="J12" s="5">
        <v>875222.55</v>
      </c>
      <c r="K12" s="5">
        <v>86647032.450000003</v>
      </c>
      <c r="L12" s="5">
        <f t="shared" si="2"/>
        <v>100</v>
      </c>
      <c r="M12" s="5">
        <f t="shared" si="3"/>
        <v>100</v>
      </c>
      <c r="N12" s="5">
        <f t="shared" ref="N12:N23" si="4">J12/F12*100</f>
        <v>100</v>
      </c>
      <c r="O12" s="5">
        <f t="shared" ref="O12:O23" si="5">K12/G12*100</f>
        <v>100</v>
      </c>
    </row>
    <row r="13" spans="1:15" s="1" customFormat="1" ht="47.25" customHeight="1" x14ac:dyDescent="0.25">
      <c r="A13" s="27"/>
      <c r="B13" s="25"/>
      <c r="C13" s="25"/>
      <c r="D13" s="5">
        <f t="shared" si="0"/>
        <v>44333333.329999998</v>
      </c>
      <c r="E13" s="5">
        <v>443333.33</v>
      </c>
      <c r="F13" s="5">
        <v>43890000</v>
      </c>
      <c r="G13" s="5"/>
      <c r="H13" s="8">
        <f t="shared" si="1"/>
        <v>44333333.329999998</v>
      </c>
      <c r="I13" s="5">
        <v>443333.33</v>
      </c>
      <c r="J13" s="5">
        <v>43890000</v>
      </c>
      <c r="K13" s="16"/>
      <c r="L13" s="5">
        <f t="shared" si="2"/>
        <v>100</v>
      </c>
      <c r="M13" s="5">
        <f t="shared" si="3"/>
        <v>100</v>
      </c>
      <c r="N13" s="5">
        <f t="shared" si="4"/>
        <v>100</v>
      </c>
      <c r="O13" s="5"/>
    </row>
    <row r="14" spans="1:15" s="1" customFormat="1" ht="36.75" customHeight="1" x14ac:dyDescent="0.25">
      <c r="A14" s="9" t="s">
        <v>14</v>
      </c>
      <c r="B14" s="11" t="s">
        <v>9</v>
      </c>
      <c r="C14" s="11" t="s">
        <v>13</v>
      </c>
      <c r="D14" s="5">
        <f t="shared" si="0"/>
        <v>2293327</v>
      </c>
      <c r="E14" s="5">
        <f>1360091+431909+129321+372006</f>
        <v>2293327</v>
      </c>
      <c r="F14" s="5"/>
      <c r="G14" s="5"/>
      <c r="H14" s="8">
        <f t="shared" si="1"/>
        <v>2293327</v>
      </c>
      <c r="I14" s="5">
        <f>1360091+431909+129321+372006</f>
        <v>2293327</v>
      </c>
      <c r="J14" s="5"/>
      <c r="K14" s="5"/>
      <c r="L14" s="5">
        <f t="shared" si="2"/>
        <v>100</v>
      </c>
      <c r="M14" s="5">
        <f t="shared" si="3"/>
        <v>100</v>
      </c>
      <c r="N14" s="5"/>
      <c r="O14" s="5"/>
    </row>
    <row r="15" spans="1:15" s="1" customFormat="1" ht="33" customHeight="1" x14ac:dyDescent="0.25">
      <c r="A15" s="9" t="s">
        <v>16</v>
      </c>
      <c r="B15" s="11" t="s">
        <v>9</v>
      </c>
      <c r="C15" s="11" t="s">
        <v>13</v>
      </c>
      <c r="D15" s="5">
        <f t="shared" si="0"/>
        <v>685942</v>
      </c>
      <c r="E15" s="5">
        <f>300000+60000+325942</f>
        <v>685942</v>
      </c>
      <c r="F15" s="5"/>
      <c r="G15" s="5"/>
      <c r="H15" s="8">
        <f t="shared" si="1"/>
        <v>685941.12</v>
      </c>
      <c r="I15" s="5">
        <v>685941.12</v>
      </c>
      <c r="J15" s="5"/>
      <c r="K15" s="5"/>
      <c r="L15" s="5">
        <f t="shared" si="2"/>
        <v>99.999871709269883</v>
      </c>
      <c r="M15" s="5">
        <f t="shared" si="3"/>
        <v>99.999871709269883</v>
      </c>
      <c r="N15" s="5"/>
      <c r="O15" s="5"/>
    </row>
    <row r="16" spans="1:15" s="1" customFormat="1" ht="46.15" customHeight="1" x14ac:dyDescent="0.25">
      <c r="A16" s="20" t="s">
        <v>15</v>
      </c>
      <c r="B16" s="23" t="s">
        <v>9</v>
      </c>
      <c r="C16" s="23" t="s">
        <v>13</v>
      </c>
      <c r="D16" s="5">
        <f>E16+F16+G16</f>
        <v>15821903.24</v>
      </c>
      <c r="E16" s="5">
        <f>158219.03+130113.65-130113.65</f>
        <v>158219.03</v>
      </c>
      <c r="F16" s="5">
        <f>783184.21+644062.58-644062.58</f>
        <v>783184.21000000008</v>
      </c>
      <c r="G16" s="5">
        <v>14880500</v>
      </c>
      <c r="H16" s="8">
        <f t="shared" si="1"/>
        <v>15821903.24</v>
      </c>
      <c r="I16" s="5">
        <f>158219.03+130113.65-130113.65</f>
        <v>158219.03</v>
      </c>
      <c r="J16" s="5">
        <f>783184.21+644062.58-644062.58</f>
        <v>783184.21000000008</v>
      </c>
      <c r="K16" s="5">
        <v>14880500</v>
      </c>
      <c r="L16" s="5">
        <f t="shared" si="2"/>
        <v>100</v>
      </c>
      <c r="M16" s="5">
        <f t="shared" si="3"/>
        <v>100</v>
      </c>
      <c r="N16" s="5">
        <f t="shared" si="4"/>
        <v>100</v>
      </c>
      <c r="O16" s="5">
        <f t="shared" si="5"/>
        <v>100</v>
      </c>
    </row>
    <row r="17" spans="1:15" s="1" customFormat="1" ht="37.9" customHeight="1" x14ac:dyDescent="0.25">
      <c r="A17" s="21"/>
      <c r="B17" s="24"/>
      <c r="C17" s="24"/>
      <c r="D17" s="5">
        <f t="shared" ref="D17:D20" si="6">E17+F17+G17</f>
        <v>26764545.449999999</v>
      </c>
      <c r="E17" s="5">
        <f>153192.93+114452.52</f>
        <v>267645.45</v>
      </c>
      <c r="F17" s="5">
        <f>10519700+4646400+11330800</f>
        <v>26496900</v>
      </c>
      <c r="G17" s="5"/>
      <c r="H17" s="8">
        <f t="shared" si="1"/>
        <v>26271777.530000001</v>
      </c>
      <c r="I17" s="5">
        <v>262717.77</v>
      </c>
      <c r="J17" s="5">
        <v>26009059.760000002</v>
      </c>
      <c r="K17" s="5"/>
      <c r="L17" s="5">
        <f t="shared" si="2"/>
        <v>98.158878054101237</v>
      </c>
      <c r="M17" s="5">
        <f t="shared" si="3"/>
        <v>98.158877724243027</v>
      </c>
      <c r="N17" s="5">
        <f t="shared" si="4"/>
        <v>98.158878057433142</v>
      </c>
      <c r="O17" s="5"/>
    </row>
    <row r="18" spans="1:15" s="1" customFormat="1" ht="26.25" customHeight="1" x14ac:dyDescent="0.25">
      <c r="A18" s="22"/>
      <c r="B18" s="25"/>
      <c r="C18" s="25"/>
      <c r="D18" s="5">
        <f t="shared" si="6"/>
        <v>13011376.23</v>
      </c>
      <c r="E18" s="5">
        <v>130113.65</v>
      </c>
      <c r="F18" s="5">
        <v>644062.57999999996</v>
      </c>
      <c r="G18" s="5">
        <v>12237200</v>
      </c>
      <c r="H18" s="8">
        <f t="shared" si="1"/>
        <v>13011376.23</v>
      </c>
      <c r="I18" s="5">
        <v>130113.65</v>
      </c>
      <c r="J18" s="5">
        <v>644062.57999999996</v>
      </c>
      <c r="K18" s="5">
        <v>12237200</v>
      </c>
      <c r="L18" s="5">
        <f t="shared" si="2"/>
        <v>100</v>
      </c>
      <c r="M18" s="5">
        <f t="shared" si="3"/>
        <v>100</v>
      </c>
      <c r="N18" s="5">
        <f t="shared" si="4"/>
        <v>100</v>
      </c>
      <c r="O18" s="5">
        <f t="shared" si="5"/>
        <v>100</v>
      </c>
    </row>
    <row r="19" spans="1:15" s="1" customFormat="1" ht="33" hidden="1" customHeight="1" x14ac:dyDescent="0.25">
      <c r="A19" s="10" t="s">
        <v>18</v>
      </c>
      <c r="B19" s="6" t="s">
        <v>9</v>
      </c>
      <c r="C19" s="6" t="s">
        <v>13</v>
      </c>
      <c r="D19" s="5">
        <f t="shared" si="6"/>
        <v>0</v>
      </c>
      <c r="E19" s="5"/>
      <c r="F19" s="5"/>
      <c r="G19" s="5"/>
      <c r="H19" s="8">
        <f t="shared" si="1"/>
        <v>0</v>
      </c>
      <c r="I19" s="5"/>
      <c r="J19" s="5"/>
      <c r="K19" s="5"/>
      <c r="L19" s="17" t="s">
        <v>30</v>
      </c>
      <c r="M19" s="5"/>
      <c r="N19" s="5"/>
      <c r="O19" s="5"/>
    </row>
    <row r="20" spans="1:15" s="1" customFormat="1" ht="33.75" customHeight="1" x14ac:dyDescent="0.25">
      <c r="A20" s="10" t="s">
        <v>19</v>
      </c>
      <c r="B20" s="12" t="s">
        <v>9</v>
      </c>
      <c r="C20" s="12" t="s">
        <v>10</v>
      </c>
      <c r="D20" s="5">
        <f t="shared" si="6"/>
        <v>557000</v>
      </c>
      <c r="E20" s="5">
        <f>500000+57000</f>
        <v>557000</v>
      </c>
      <c r="F20" s="5"/>
      <c r="G20" s="5"/>
      <c r="H20" s="8">
        <f t="shared" si="1"/>
        <v>556995</v>
      </c>
      <c r="I20" s="5">
        <v>556995</v>
      </c>
      <c r="J20" s="5"/>
      <c r="K20" s="5"/>
      <c r="L20" s="5">
        <f t="shared" si="2"/>
        <v>99.999102333931774</v>
      </c>
      <c r="M20" s="5">
        <f t="shared" si="3"/>
        <v>99.999102333931774</v>
      </c>
      <c r="N20" s="5"/>
      <c r="O20" s="5"/>
    </row>
    <row r="21" spans="1:15" s="1" customFormat="1" ht="25.9" customHeight="1" x14ac:dyDescent="0.25">
      <c r="A21" s="19" t="s">
        <v>12</v>
      </c>
      <c r="B21" s="18" t="s">
        <v>9</v>
      </c>
      <c r="C21" s="18" t="s">
        <v>10</v>
      </c>
      <c r="D21" s="5">
        <f>E21+F21+G21</f>
        <v>99916428.430000007</v>
      </c>
      <c r="E21" s="5">
        <v>999165.27</v>
      </c>
      <c r="F21" s="5">
        <v>4945863.16</v>
      </c>
      <c r="G21" s="5">
        <v>93971400</v>
      </c>
      <c r="H21" s="8">
        <f t="shared" si="1"/>
        <v>99916428.430000007</v>
      </c>
      <c r="I21" s="5">
        <v>999165.27</v>
      </c>
      <c r="J21" s="5">
        <v>4945863.16</v>
      </c>
      <c r="K21" s="5">
        <f>93971400</f>
        <v>93971400</v>
      </c>
      <c r="L21" s="5">
        <f t="shared" si="2"/>
        <v>100</v>
      </c>
      <c r="M21" s="5">
        <f t="shared" si="3"/>
        <v>100</v>
      </c>
      <c r="N21" s="5">
        <f t="shared" si="4"/>
        <v>100</v>
      </c>
      <c r="O21" s="5">
        <f t="shared" si="5"/>
        <v>100</v>
      </c>
    </row>
    <row r="22" spans="1:15" s="1" customFormat="1" ht="36.75" customHeight="1" x14ac:dyDescent="0.25">
      <c r="A22" s="19"/>
      <c r="B22" s="18"/>
      <c r="C22" s="18"/>
      <c r="D22" s="5">
        <f t="shared" ref="D22" si="7">E22+F22+G22</f>
        <v>28953232.32</v>
      </c>
      <c r="E22" s="5">
        <f>354081.82-64549.5</f>
        <v>289532.32</v>
      </c>
      <c r="F22" s="5">
        <f>35054100-6390400</f>
        <v>28663700</v>
      </c>
      <c r="G22" s="5"/>
      <c r="H22" s="8">
        <f t="shared" si="1"/>
        <v>5074183.6499999994</v>
      </c>
      <c r="I22" s="5">
        <v>50741.84</v>
      </c>
      <c r="J22" s="5">
        <v>5023441.8099999996</v>
      </c>
      <c r="K22" s="5"/>
      <c r="L22" s="5">
        <f t="shared" si="2"/>
        <v>17.525447915170801</v>
      </c>
      <c r="M22" s="5">
        <f t="shared" si="3"/>
        <v>17.525449317713477</v>
      </c>
      <c r="N22" s="5">
        <f t="shared" si="4"/>
        <v>17.525447901003709</v>
      </c>
      <c r="O22" s="5"/>
    </row>
    <row r="23" spans="1:15" s="1" customFormat="1" ht="15.75" x14ac:dyDescent="0.25">
      <c r="A23" s="2" t="s">
        <v>7</v>
      </c>
      <c r="B23" s="2"/>
      <c r="C23" s="2"/>
      <c r="D23" s="4">
        <f>SUM(D10:D22)</f>
        <v>323258478.18000001</v>
      </c>
      <c r="E23" s="3">
        <f>SUM(E10:E22)</f>
        <v>9223413.2300000004</v>
      </c>
      <c r="F23" s="3">
        <f>SUM(F10:F22)</f>
        <v>106298932.49999999</v>
      </c>
      <c r="G23" s="3">
        <f>SUM(G10:G22)</f>
        <v>207736132.44999999</v>
      </c>
      <c r="H23" s="4">
        <f t="shared" si="1"/>
        <v>298886655.70999998</v>
      </c>
      <c r="I23" s="4">
        <f t="shared" ref="I23:K23" si="8">SUM(I10:I22)</f>
        <v>8979689.1899999995</v>
      </c>
      <c r="J23" s="4">
        <f t="shared" si="8"/>
        <v>82170834.069999993</v>
      </c>
      <c r="K23" s="4">
        <f t="shared" si="8"/>
        <v>207736132.44999999</v>
      </c>
      <c r="L23" s="4">
        <f t="shared" si="2"/>
        <v>92.460577489810163</v>
      </c>
      <c r="M23" s="4">
        <f t="shared" si="3"/>
        <v>97.357550465078731</v>
      </c>
      <c r="N23" s="4">
        <f t="shared" si="4"/>
        <v>77.301655000157226</v>
      </c>
      <c r="O23" s="4">
        <f t="shared" si="5"/>
        <v>100</v>
      </c>
    </row>
  </sheetData>
  <mergeCells count="24">
    <mergeCell ref="H8:H9"/>
    <mergeCell ref="I8:K8"/>
    <mergeCell ref="L8:L9"/>
    <mergeCell ref="M8:O8"/>
    <mergeCell ref="B1:O1"/>
    <mergeCell ref="B2:O2"/>
    <mergeCell ref="B3:O3"/>
    <mergeCell ref="A5:O5"/>
    <mergeCell ref="D8:D9"/>
    <mergeCell ref="E8:G8"/>
    <mergeCell ref="D7:G7"/>
    <mergeCell ref="H7:K7"/>
    <mergeCell ref="L7:O7"/>
    <mergeCell ref="A12:A13"/>
    <mergeCell ref="B12:B13"/>
    <mergeCell ref="C12:C13"/>
    <mergeCell ref="A7:A9"/>
    <mergeCell ref="B7:C8"/>
    <mergeCell ref="C21:C22"/>
    <mergeCell ref="A21:A22"/>
    <mergeCell ref="B21:B22"/>
    <mergeCell ref="A16:A18"/>
    <mergeCell ref="B16:B18"/>
    <mergeCell ref="C16:C1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2020-04-27T05:34:17Z</dcterms:modified>
</cp:coreProperties>
</file>