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51"/>
  </bookViews>
  <sheets>
    <sheet name="2019" sheetId="2" r:id="rId1"/>
  </sheets>
  <definedNames>
    <definedName name="_xlnm.Print_Area" localSheetId="0">'2019'!$A$1:$BH$21</definedName>
  </definedNames>
  <calcPr calcId="124519"/>
</workbook>
</file>

<file path=xl/calcChain.xml><?xml version="1.0" encoding="utf-8"?>
<calcChain xmlns="http://schemas.openxmlformats.org/spreadsheetml/2006/main">
  <c r="AU15" i="2"/>
  <c r="AT15"/>
  <c r="AM21"/>
  <c r="AM19"/>
  <c r="BH21"/>
  <c r="BH19"/>
  <c r="BH18"/>
  <c r="BH16"/>
  <c r="BH15"/>
  <c r="BH13"/>
  <c r="BH12"/>
  <c r="BG15"/>
  <c r="BG13"/>
  <c r="BE11"/>
  <c r="BE17"/>
  <c r="BE16"/>
  <c r="BE15"/>
  <c r="BE14"/>
  <c r="BE13"/>
  <c r="BE12"/>
  <c r="BE21"/>
  <c r="BB21"/>
  <c r="BB20"/>
  <c r="BB19"/>
  <c r="AY19"/>
  <c r="BD17"/>
  <c r="AF17" s="1"/>
  <c r="BD16"/>
  <c r="BD15"/>
  <c r="BD14"/>
  <c r="BD13"/>
  <c r="BD11" s="1"/>
  <c r="BD21" s="1"/>
  <c r="AY17"/>
  <c r="BB16"/>
  <c r="BA16"/>
  <c r="BB15"/>
  <c r="BB14"/>
  <c r="BB13"/>
  <c r="BB12"/>
  <c r="BA15"/>
  <c r="BA14"/>
  <c r="BA13"/>
  <c r="BA12"/>
  <c r="AY15"/>
  <c r="AY14"/>
  <c r="AY13"/>
  <c r="AY12"/>
  <c r="AX15"/>
  <c r="AX14"/>
  <c r="AX13"/>
  <c r="BG11"/>
  <c r="BG21" s="1"/>
  <c r="BA11"/>
  <c r="BB11" s="1"/>
  <c r="AX11"/>
  <c r="AX21" s="1"/>
  <c r="AY21" s="1"/>
  <c r="AY8"/>
  <c r="AY7"/>
  <c r="BB8"/>
  <c r="BB7"/>
  <c r="BE8"/>
  <c r="BE7"/>
  <c r="BH8"/>
  <c r="BH7"/>
  <c r="AM12"/>
  <c r="AL11"/>
  <c r="AM11" s="1"/>
  <c r="AM8"/>
  <c r="AM7"/>
  <c r="AJ21"/>
  <c r="AH18"/>
  <c r="AI11"/>
  <c r="AP21"/>
  <c r="AP19"/>
  <c r="AP16"/>
  <c r="AP15"/>
  <c r="AO15"/>
  <c r="AP13"/>
  <c r="AP12"/>
  <c r="AO13"/>
  <c r="AO11"/>
  <c r="AP11" s="1"/>
  <c r="AP8"/>
  <c r="AP7"/>
  <c r="AS21"/>
  <c r="AS11"/>
  <c r="AR11"/>
  <c r="AS16"/>
  <c r="AS15"/>
  <c r="AS13"/>
  <c r="AS12"/>
  <c r="AS8"/>
  <c r="AS7"/>
  <c r="AR16"/>
  <c r="AR15"/>
  <c r="AR13"/>
  <c r="AR7"/>
  <c r="AR21" s="1"/>
  <c r="AV11"/>
  <c r="AU11"/>
  <c r="AV19"/>
  <c r="AV18"/>
  <c r="AU19"/>
  <c r="AV7"/>
  <c r="AV13"/>
  <c r="AV12"/>
  <c r="AU13"/>
  <c r="AV16"/>
  <c r="AV15"/>
  <c r="AV14"/>
  <c r="AV8"/>
  <c r="AM13"/>
  <c r="AL13"/>
  <c r="AI13"/>
  <c r="AH13"/>
  <c r="AM16"/>
  <c r="AM15"/>
  <c r="AM14"/>
  <c r="AL16"/>
  <c r="AL15"/>
  <c r="AL14"/>
  <c r="AI18"/>
  <c r="AJ18"/>
  <c r="AJ15"/>
  <c r="AJ13"/>
  <c r="AJ12"/>
  <c r="AJ7"/>
  <c r="AJ8"/>
  <c r="AI15"/>
  <c r="AI12"/>
  <c r="AI21"/>
  <c r="AL21"/>
  <c r="AO21"/>
  <c r="AQ21"/>
  <c r="AU21"/>
  <c r="AV21" s="1"/>
  <c r="AZ21"/>
  <c r="BF21"/>
  <c r="BC21"/>
  <c r="AF20"/>
  <c r="AF19"/>
  <c r="AG19" s="1"/>
  <c r="AF18"/>
  <c r="AG18" s="1"/>
  <c r="AF16"/>
  <c r="AG16" s="1"/>
  <c r="AF14"/>
  <c r="AG14" s="1"/>
  <c r="AF12"/>
  <c r="AG12" s="1"/>
  <c r="AF10"/>
  <c r="AF9"/>
  <c r="AF8"/>
  <c r="AG8" s="1"/>
  <c r="AE20"/>
  <c r="AE19"/>
  <c r="AE18"/>
  <c r="AE17"/>
  <c r="AE16"/>
  <c r="AE15"/>
  <c r="AE14"/>
  <c r="AE13"/>
  <c r="AE12"/>
  <c r="AE8"/>
  <c r="AE7"/>
  <c r="BH11" l="1"/>
  <c r="AY11"/>
  <c r="AG20"/>
  <c r="BA21"/>
  <c r="AG17"/>
  <c r="AF13"/>
  <c r="AG13" s="1"/>
  <c r="AF15"/>
  <c r="AG15" s="1"/>
  <c r="AF11"/>
  <c r="AF7"/>
  <c r="AG7" s="1"/>
  <c r="AF21"/>
  <c r="AQ7"/>
  <c r="BC16"/>
  <c r="AT19"/>
  <c r="BC14"/>
  <c r="AZ13"/>
  <c r="AQ13"/>
  <c r="AK14"/>
  <c r="BC17"/>
  <c r="AW14" l="1"/>
  <c r="BF15"/>
  <c r="BC15"/>
  <c r="AZ15"/>
  <c r="AW15"/>
  <c r="AQ15"/>
  <c r="AN15"/>
  <c r="AK15"/>
  <c r="AH15"/>
  <c r="AZ14"/>
  <c r="BC13"/>
  <c r="AW13"/>
  <c r="AW11" s="1"/>
  <c r="AK13"/>
  <c r="AT13"/>
  <c r="AN13"/>
  <c r="BF13"/>
  <c r="BF11" s="1"/>
  <c r="AN11" l="1"/>
  <c r="AT11"/>
  <c r="AK16"/>
  <c r="AK11" s="1"/>
  <c r="AZ16" l="1"/>
  <c r="BC11" l="1"/>
  <c r="AQ16"/>
  <c r="AQ11" s="1"/>
  <c r="BC10" l="1"/>
  <c r="BF9"/>
  <c r="AZ9"/>
  <c r="AW9"/>
  <c r="AT9"/>
  <c r="AQ9"/>
  <c r="AN9"/>
  <c r="AK9"/>
  <c r="AH9"/>
  <c r="AT21" l="1"/>
  <c r="AW21"/>
  <c r="AN21"/>
  <c r="AK21"/>
  <c r="AZ12" l="1"/>
  <c r="AZ11" s="1"/>
  <c r="AH12"/>
  <c r="AH11" s="1"/>
  <c r="AE11" l="1"/>
  <c r="AG11" s="1"/>
  <c r="AJ11"/>
  <c r="AH21"/>
  <c r="AE21" s="1"/>
  <c r="AG21" s="1"/>
  <c r="AE10"/>
  <c r="N21" l="1"/>
  <c r="M21"/>
  <c r="L21"/>
  <c r="K21"/>
  <c r="I21"/>
  <c r="H21"/>
  <c r="G21"/>
  <c r="F21"/>
  <c r="AD8"/>
  <c r="AC8"/>
  <c r="AB8"/>
  <c r="AA8"/>
  <c r="Y8"/>
  <c r="X8"/>
  <c r="W8"/>
  <c r="V8"/>
  <c r="AD7"/>
  <c r="AC7"/>
  <c r="AB7"/>
  <c r="AA7"/>
  <c r="Z7"/>
  <c r="Y7"/>
  <c r="X7"/>
  <c r="W7"/>
  <c r="V7"/>
  <c r="U11"/>
  <c r="E9" l="1"/>
  <c r="E7"/>
  <c r="T21"/>
  <c r="S21"/>
  <c r="R21"/>
  <c r="Q21"/>
  <c r="P21"/>
  <c r="O21"/>
  <c r="E11"/>
  <c r="AE9"/>
  <c r="AD9"/>
  <c r="AD21" s="1"/>
  <c r="AC9"/>
  <c r="AC21" s="1"/>
  <c r="AB9"/>
  <c r="AB21" s="1"/>
  <c r="AA9"/>
  <c r="AA21" s="1"/>
  <c r="Z9"/>
  <c r="Y9"/>
  <c r="Y21" s="1"/>
  <c r="X9"/>
  <c r="X21" s="1"/>
  <c r="W9"/>
  <c r="W21" s="1"/>
  <c r="V9"/>
  <c r="V21" s="1"/>
  <c r="J8"/>
  <c r="U7"/>
  <c r="J21" l="1"/>
  <c r="E21" s="1"/>
  <c r="Z8"/>
  <c r="Z21" s="1"/>
  <c r="U21" s="1"/>
  <c r="E8"/>
  <c r="U9"/>
  <c r="U8" l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sharedStrings.xml><?xml version="1.0" encoding="utf-8"?>
<sst xmlns="http://schemas.openxmlformats.org/spreadsheetml/2006/main" count="101" uniqueCount="51">
  <si>
    <t>Показатели</t>
  </si>
  <si>
    <t>Индексы</t>
  </si>
  <si>
    <t>Республиканский бюджет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</si>
  <si>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</si>
  <si>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</si>
  <si>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</si>
  <si>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</si>
  <si>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</si>
  <si>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</si>
  <si>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</si>
  <si>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</si>
  <si>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</si>
  <si>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</si>
  <si>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</si>
  <si>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</si>
  <si>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</si>
  <si>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</si>
  <si>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</si>
  <si>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</si>
  <si>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</si>
  <si>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</si>
  <si>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4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</si>
  <si>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</si>
  <si>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</si>
  <si>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</si>
  <si>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Иные  межбюджетные  трансферты на выплату заработной платы с учетом повышения МРОТ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</si>
  <si>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</si>
  <si>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</si>
  <si>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Иные межбюджетные трансферты на организацию благоустройства территории сельского поселения</t>
  </si>
  <si>
    <t>Иные межбюджетные трансферты(на поошрение старост)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</si>
  <si>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</si>
  <si>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Иные межбюджетные  трансферты на проведение спортивных мероприятий</t>
  </si>
  <si>
    <t>Иные межбюджетные трансферты на приобретение энергоресурсов</t>
  </si>
  <si>
    <t>3.1</t>
  </si>
  <si>
    <t>3.2</t>
  </si>
  <si>
    <t>3.3</t>
  </si>
  <si>
    <t>3.4</t>
  </si>
  <si>
    <t>3.5</t>
  </si>
  <si>
    <t>3.6</t>
  </si>
  <si>
    <t>3.7</t>
  </si>
  <si>
    <t>3.8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</si>
  <si>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</si>
  <si>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</si>
  <si>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</si>
  <si>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Итого  дотаций и межбюджетных трансфертов бюджетам сельских поселений</t>
  </si>
  <si>
    <t>План</t>
  </si>
  <si>
    <t>Факт</t>
  </si>
  <si>
    <t>% исполнения</t>
  </si>
  <si>
    <t xml:space="preserve"> </t>
  </si>
  <si>
    <t xml:space="preserve">Приложение 10
к отчету "Об исполнении  бюджета
МО "Усть-Коксинский район" за  2019 год" 
</t>
  </si>
  <si>
    <t>Исполнение межбюджетных трансфертов бюджетам сельских поселений за 2019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</si>
</sst>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justify" vertical="center" wrapText="1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49" fontId="17" fillId="0" borderId="2" xfId="0" applyNumberFormat="1" applyFont="1" applyFill="1" applyBorder="1" applyAlignment="1">
      <alignment horizontal="left" vertical="center" wrapText="1"/>
    </xf>
    <xf numFmtId="1" fontId="14" fillId="3" borderId="2" xfId="2" applyNumberFormat="1" applyFont="1" applyFill="1" applyBorder="1" applyAlignment="1" applyProtection="1">
      <alignment horizontal="justify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6" fillId="0" borderId="9" xfId="2" applyFont="1" applyFill="1" applyBorder="1"/>
    <xf numFmtId="49" fontId="16" fillId="2" borderId="2" xfId="2" applyNumberFormat="1" applyFont="1" applyFill="1" applyBorder="1" applyAlignment="1">
      <alignment horizontal="center" vertical="center"/>
    </xf>
    <xf numFmtId="164" fontId="16" fillId="2" borderId="2" xfId="2" applyNumberFormat="1" applyFont="1" applyFill="1" applyBorder="1" applyAlignment="1" applyProtection="1">
      <alignment horizontal="justify" wrapText="1"/>
      <protection locked="0"/>
    </xf>
    <xf numFmtId="166" fontId="16" fillId="2" borderId="12" xfId="1" applyNumberFormat="1" applyFont="1" applyFill="1" applyBorder="1" applyAlignment="1">
      <alignment horizontal="center"/>
    </xf>
    <xf numFmtId="166" fontId="16" fillId="2" borderId="13" xfId="1" applyNumberFormat="1" applyFont="1" applyFill="1" applyBorder="1" applyAlignment="1">
      <alignment horizontal="center"/>
    </xf>
    <xf numFmtId="166" fontId="16" fillId="2" borderId="14" xfId="1" applyNumberFormat="1" applyFont="1" applyFill="1" applyBorder="1" applyAlignment="1">
      <alignment horizontal="center"/>
    </xf>
    <xf numFmtId="0" fontId="16" fillId="0" borderId="0" xfId="2" applyFont="1" applyFill="1" applyBorder="1"/>
    <xf numFmtId="0" fontId="16" fillId="0" borderId="11" xfId="2" applyFont="1" applyFill="1" applyBorder="1"/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6" fillId="0" borderId="18" xfId="2" applyNumberFormat="1" applyFont="1" applyFill="1" applyBorder="1" applyAlignment="1">
      <alignment horizontal="center" vertical="center" wrapText="1"/>
    </xf>
    <xf numFmtId="164" fontId="6" fillId="0" borderId="17" xfId="2" applyNumberFormat="1" applyFont="1" applyFill="1" applyBorder="1" applyAlignment="1">
      <alignment horizontal="center" vertical="center" wrapText="1"/>
    </xf>
    <xf numFmtId="164" fontId="6" fillId="0" borderId="19" xfId="2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distributed" wrapText="1" readingOrder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4"/>
  <sheetViews>
    <sheetView tabSelected="1" view="pageBreakPreview" topLeftCell="B1" zoomScale="75" zoomScaleNormal="85" zoomScaleSheetLayoutView="75" workbookViewId="0">
      <pane xSplit="29" ySplit="5" topLeftCell="AE8" activePane="bottomRight" state="frozen"/>
      <selection activeCell="B1" sqref="B1"/>
      <selection pane="topRight" activeCell="AE1" sqref="AE1"/>
      <selection pane="bottomLeft" activeCell="B7" sqref="B7"/>
      <selection pane="bottomRight" activeCell="AK17" sqref="AK17"/>
    </sheetView>
  </sheetViews>
  <sheetFormatPr defaultColWidth="8" defaultRowHeight="12.75"/>
  <cols>
    <col min="1" max="1" width="0.28515625" style="45" hidden="1" customWidth="1"/>
    <col min="2" max="2" width="6" style="46" customWidth="1"/>
    <col min="3" max="3" width="36.85546875" style="47" customWidth="1"/>
    <col min="4" max="4" width="8.28515625" style="48" hidden="1" customWidth="1"/>
    <col min="5" max="5" width="15.85546875" style="49" hidden="1" customWidth="1"/>
    <col min="6" max="6" width="14.85546875" style="49" hidden="1" customWidth="1"/>
    <col min="7" max="7" width="15.85546875" style="49" hidden="1" customWidth="1"/>
    <col min="8" max="8" width="15.28515625" style="49" hidden="1" customWidth="1"/>
    <col min="9" max="9" width="15.5703125" style="49" hidden="1" customWidth="1"/>
    <col min="10" max="10" width="18.42578125" style="49" hidden="1" customWidth="1"/>
    <col min="11" max="11" width="16.42578125" style="49" hidden="1" customWidth="1"/>
    <col min="12" max="13" width="14.85546875" style="49" hidden="1" customWidth="1"/>
    <col min="14" max="14" width="16.140625" style="49" hidden="1" customWidth="1"/>
    <col min="15" max="15" width="20.7109375" style="45" hidden="1" customWidth="1"/>
    <col min="16" max="16" width="0.140625" style="45" hidden="1" customWidth="1"/>
    <col min="17" max="17" width="8.140625" style="45" hidden="1" customWidth="1"/>
    <col min="18" max="18" width="15.5703125" style="45" hidden="1" customWidth="1"/>
    <col min="19" max="19" width="13.7109375" style="45" hidden="1" customWidth="1"/>
    <col min="20" max="20" width="10.28515625" style="45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6.28515625" style="1" customWidth="1"/>
    <col min="32" max="32" width="15.5703125" style="1" customWidth="1"/>
    <col min="33" max="33" width="15.7109375" style="1" customWidth="1"/>
    <col min="34" max="34" width="15.140625" style="1" bestFit="1" customWidth="1"/>
    <col min="35" max="36" width="15.140625" style="1" customWidth="1"/>
    <col min="37" max="37" width="15.140625" style="1" bestFit="1" customWidth="1"/>
    <col min="38" max="39" width="15.140625" style="1" customWidth="1"/>
    <col min="40" max="42" width="16.42578125" style="1" customWidth="1"/>
    <col min="43" max="43" width="15.140625" style="1" bestFit="1" customWidth="1"/>
    <col min="44" max="45" width="15.140625" style="1" customWidth="1"/>
    <col min="46" max="48" width="17.5703125" style="1" customWidth="1"/>
    <col min="49" max="49" width="15.140625" style="1" bestFit="1" customWidth="1"/>
    <col min="50" max="51" width="15.140625" style="1" customWidth="1"/>
    <col min="52" max="52" width="15.140625" style="1" bestFit="1" customWidth="1"/>
    <col min="53" max="54" width="15.140625" style="1" customWidth="1"/>
    <col min="55" max="55" width="15.140625" style="1" bestFit="1" customWidth="1"/>
    <col min="56" max="58" width="15.140625" style="1" customWidth="1"/>
    <col min="59" max="59" width="15" style="1" customWidth="1"/>
    <col min="60" max="60" width="12.42578125" style="1" customWidth="1"/>
    <col min="61" max="66" width="8" style="1" customWidth="1"/>
    <col min="67" max="240" width="6.7109375" style="45" customWidth="1"/>
    <col min="241" max="241" width="15.140625" style="45" customWidth="1"/>
    <col min="242" max="268" width="8" style="45" customWidth="1"/>
    <col min="269" max="476" width="8" style="45"/>
    <col min="477" max="477" width="19" style="45" customWidth="1"/>
    <col min="478" max="478" width="0" style="45" hidden="1" customWidth="1"/>
    <col min="479" max="479" width="6" style="45" customWidth="1"/>
    <col min="480" max="480" width="42.140625" style="45" customWidth="1"/>
    <col min="481" max="481" width="0" style="45" hidden="1" customWidth="1"/>
    <col min="482" max="482" width="12.7109375" style="45" customWidth="1"/>
    <col min="483" max="483" width="13.5703125" style="45" customWidth="1"/>
    <col min="484" max="484" width="14" style="45" customWidth="1"/>
    <col min="485" max="485" width="13.85546875" style="45" customWidth="1"/>
    <col min="486" max="486" width="12.5703125" style="45" customWidth="1"/>
    <col min="487" max="489" width="12.7109375" style="45" customWidth="1"/>
    <col min="490" max="495" width="0" style="45" hidden="1" customWidth="1"/>
    <col min="496" max="496" width="12.140625" style="45" customWidth="1"/>
    <col min="497" max="497" width="15.140625" style="45" customWidth="1"/>
    <col min="498" max="524" width="8" style="45" customWidth="1"/>
    <col min="525" max="732" width="8" style="45"/>
    <col min="733" max="733" width="19" style="45" customWidth="1"/>
    <col min="734" max="734" width="0" style="45" hidden="1" customWidth="1"/>
    <col min="735" max="735" width="6" style="45" customWidth="1"/>
    <col min="736" max="736" width="42.140625" style="45" customWidth="1"/>
    <col min="737" max="737" width="0" style="45" hidden="1" customWidth="1"/>
    <col min="738" max="738" width="12.7109375" style="45" customWidth="1"/>
    <col min="739" max="739" width="13.5703125" style="45" customWidth="1"/>
    <col min="740" max="740" width="14" style="45" customWidth="1"/>
    <col min="741" max="741" width="13.85546875" style="45" customWidth="1"/>
    <col min="742" max="742" width="12.5703125" style="45" customWidth="1"/>
    <col min="743" max="745" width="12.7109375" style="45" customWidth="1"/>
    <col min="746" max="751" width="0" style="45" hidden="1" customWidth="1"/>
    <col min="752" max="752" width="12.140625" style="45" customWidth="1"/>
    <col min="753" max="753" width="15.140625" style="45" customWidth="1"/>
    <col min="754" max="780" width="8" style="45" customWidth="1"/>
    <col min="781" max="988" width="8" style="45"/>
    <col min="989" max="989" width="19" style="45" customWidth="1"/>
    <col min="990" max="990" width="0" style="45" hidden="1" customWidth="1"/>
    <col min="991" max="991" width="6" style="45" customWidth="1"/>
    <col min="992" max="992" width="42.140625" style="45" customWidth="1"/>
    <col min="993" max="993" width="0" style="45" hidden="1" customWidth="1"/>
    <col min="994" max="994" width="12.7109375" style="45" customWidth="1"/>
    <col min="995" max="995" width="13.5703125" style="45" customWidth="1"/>
    <col min="996" max="996" width="14" style="45" customWidth="1"/>
    <col min="997" max="997" width="13.85546875" style="45" customWidth="1"/>
    <col min="998" max="998" width="12.5703125" style="45" customWidth="1"/>
    <col min="999" max="1001" width="12.7109375" style="45" customWidth="1"/>
    <col min="1002" max="1007" width="0" style="45" hidden="1" customWidth="1"/>
    <col min="1008" max="1008" width="12.140625" style="45" customWidth="1"/>
    <col min="1009" max="1009" width="15.140625" style="45" customWidth="1"/>
    <col min="1010" max="1036" width="8" style="45" customWidth="1"/>
    <col min="1037" max="1244" width="8" style="45"/>
    <col min="1245" max="1245" width="19" style="45" customWidth="1"/>
    <col min="1246" max="1246" width="0" style="45" hidden="1" customWidth="1"/>
    <col min="1247" max="1247" width="6" style="45" customWidth="1"/>
    <col min="1248" max="1248" width="42.140625" style="45" customWidth="1"/>
    <col min="1249" max="1249" width="0" style="45" hidden="1" customWidth="1"/>
    <col min="1250" max="1250" width="12.7109375" style="45" customWidth="1"/>
    <col min="1251" max="1251" width="13.5703125" style="45" customWidth="1"/>
    <col min="1252" max="1252" width="14" style="45" customWidth="1"/>
    <col min="1253" max="1253" width="13.85546875" style="45" customWidth="1"/>
    <col min="1254" max="1254" width="12.5703125" style="45" customWidth="1"/>
    <col min="1255" max="1257" width="12.7109375" style="45" customWidth="1"/>
    <col min="1258" max="1263" width="0" style="45" hidden="1" customWidth="1"/>
    <col min="1264" max="1264" width="12.140625" style="45" customWidth="1"/>
    <col min="1265" max="1265" width="15.140625" style="45" customWidth="1"/>
    <col min="1266" max="1292" width="8" style="45" customWidth="1"/>
    <col min="1293" max="1500" width="8" style="45"/>
    <col min="1501" max="1501" width="19" style="45" customWidth="1"/>
    <col min="1502" max="1502" width="0" style="45" hidden="1" customWidth="1"/>
    <col min="1503" max="1503" width="6" style="45" customWidth="1"/>
    <col min="1504" max="1504" width="42.140625" style="45" customWidth="1"/>
    <col min="1505" max="1505" width="0" style="45" hidden="1" customWidth="1"/>
    <col min="1506" max="1506" width="12.7109375" style="45" customWidth="1"/>
    <col min="1507" max="1507" width="13.5703125" style="45" customWidth="1"/>
    <col min="1508" max="1508" width="14" style="45" customWidth="1"/>
    <col min="1509" max="1509" width="13.85546875" style="45" customWidth="1"/>
    <col min="1510" max="1510" width="12.5703125" style="45" customWidth="1"/>
    <col min="1511" max="1513" width="12.7109375" style="45" customWidth="1"/>
    <col min="1514" max="1519" width="0" style="45" hidden="1" customWidth="1"/>
    <col min="1520" max="1520" width="12.140625" style="45" customWidth="1"/>
    <col min="1521" max="1521" width="15.140625" style="45" customWidth="1"/>
    <col min="1522" max="1548" width="8" style="45" customWidth="1"/>
    <col min="1549" max="1756" width="8" style="45"/>
    <col min="1757" max="1757" width="19" style="45" customWidth="1"/>
    <col min="1758" max="1758" width="0" style="45" hidden="1" customWidth="1"/>
    <col min="1759" max="1759" width="6" style="45" customWidth="1"/>
    <col min="1760" max="1760" width="42.140625" style="45" customWidth="1"/>
    <col min="1761" max="1761" width="0" style="45" hidden="1" customWidth="1"/>
    <col min="1762" max="1762" width="12.7109375" style="45" customWidth="1"/>
    <col min="1763" max="1763" width="13.5703125" style="45" customWidth="1"/>
    <col min="1764" max="1764" width="14" style="45" customWidth="1"/>
    <col min="1765" max="1765" width="13.85546875" style="45" customWidth="1"/>
    <col min="1766" max="1766" width="12.5703125" style="45" customWidth="1"/>
    <col min="1767" max="1769" width="12.7109375" style="45" customWidth="1"/>
    <col min="1770" max="1775" width="0" style="45" hidden="1" customWidth="1"/>
    <col min="1776" max="1776" width="12.140625" style="45" customWidth="1"/>
    <col min="1777" max="1777" width="15.140625" style="45" customWidth="1"/>
    <col min="1778" max="1804" width="8" style="45" customWidth="1"/>
    <col min="1805" max="2012" width="8" style="45"/>
    <col min="2013" max="2013" width="19" style="45" customWidth="1"/>
    <col min="2014" max="2014" width="0" style="45" hidden="1" customWidth="1"/>
    <col min="2015" max="2015" width="6" style="45" customWidth="1"/>
    <col min="2016" max="2016" width="42.140625" style="45" customWidth="1"/>
    <col min="2017" max="2017" width="0" style="45" hidden="1" customWidth="1"/>
    <col min="2018" max="2018" width="12.7109375" style="45" customWidth="1"/>
    <col min="2019" max="2019" width="13.5703125" style="45" customWidth="1"/>
    <col min="2020" max="2020" width="14" style="45" customWidth="1"/>
    <col min="2021" max="2021" width="13.85546875" style="45" customWidth="1"/>
    <col min="2022" max="2022" width="12.5703125" style="45" customWidth="1"/>
    <col min="2023" max="2025" width="12.7109375" style="45" customWidth="1"/>
    <col min="2026" max="2031" width="0" style="45" hidden="1" customWidth="1"/>
    <col min="2032" max="2032" width="12.140625" style="45" customWidth="1"/>
    <col min="2033" max="2033" width="15.140625" style="45" customWidth="1"/>
    <col min="2034" max="2060" width="8" style="45" customWidth="1"/>
    <col min="2061" max="2268" width="8" style="45"/>
    <col min="2269" max="2269" width="19" style="45" customWidth="1"/>
    <col min="2270" max="2270" width="0" style="45" hidden="1" customWidth="1"/>
    <col min="2271" max="2271" width="6" style="45" customWidth="1"/>
    <col min="2272" max="2272" width="42.140625" style="45" customWidth="1"/>
    <col min="2273" max="2273" width="0" style="45" hidden="1" customWidth="1"/>
    <col min="2274" max="2274" width="12.7109375" style="45" customWidth="1"/>
    <col min="2275" max="2275" width="13.5703125" style="45" customWidth="1"/>
    <col min="2276" max="2276" width="14" style="45" customWidth="1"/>
    <col min="2277" max="2277" width="13.85546875" style="45" customWidth="1"/>
    <col min="2278" max="2278" width="12.5703125" style="45" customWidth="1"/>
    <col min="2279" max="2281" width="12.7109375" style="45" customWidth="1"/>
    <col min="2282" max="2287" width="0" style="45" hidden="1" customWidth="1"/>
    <col min="2288" max="2288" width="12.140625" style="45" customWidth="1"/>
    <col min="2289" max="2289" width="15.140625" style="45" customWidth="1"/>
    <col min="2290" max="2316" width="8" style="45" customWidth="1"/>
    <col min="2317" max="2524" width="8" style="45"/>
    <col min="2525" max="2525" width="19" style="45" customWidth="1"/>
    <col min="2526" max="2526" width="0" style="45" hidden="1" customWidth="1"/>
    <col min="2527" max="2527" width="6" style="45" customWidth="1"/>
    <col min="2528" max="2528" width="42.140625" style="45" customWidth="1"/>
    <col min="2529" max="2529" width="0" style="45" hidden="1" customWidth="1"/>
    <col min="2530" max="2530" width="12.7109375" style="45" customWidth="1"/>
    <col min="2531" max="2531" width="13.5703125" style="45" customWidth="1"/>
    <col min="2532" max="2532" width="14" style="45" customWidth="1"/>
    <col min="2533" max="2533" width="13.85546875" style="45" customWidth="1"/>
    <col min="2534" max="2534" width="12.5703125" style="45" customWidth="1"/>
    <col min="2535" max="2537" width="12.7109375" style="45" customWidth="1"/>
    <col min="2538" max="2543" width="0" style="45" hidden="1" customWidth="1"/>
    <col min="2544" max="2544" width="12.140625" style="45" customWidth="1"/>
    <col min="2545" max="2545" width="15.140625" style="45" customWidth="1"/>
    <col min="2546" max="2572" width="8" style="45" customWidth="1"/>
    <col min="2573" max="2780" width="8" style="45"/>
    <col min="2781" max="2781" width="19" style="45" customWidth="1"/>
    <col min="2782" max="2782" width="0" style="45" hidden="1" customWidth="1"/>
    <col min="2783" max="2783" width="6" style="45" customWidth="1"/>
    <col min="2784" max="2784" width="42.140625" style="45" customWidth="1"/>
    <col min="2785" max="2785" width="0" style="45" hidden="1" customWidth="1"/>
    <col min="2786" max="2786" width="12.7109375" style="45" customWidth="1"/>
    <col min="2787" max="2787" width="13.5703125" style="45" customWidth="1"/>
    <col min="2788" max="2788" width="14" style="45" customWidth="1"/>
    <col min="2789" max="2789" width="13.85546875" style="45" customWidth="1"/>
    <col min="2790" max="2790" width="12.5703125" style="45" customWidth="1"/>
    <col min="2791" max="2793" width="12.7109375" style="45" customWidth="1"/>
    <col min="2794" max="2799" width="0" style="45" hidden="1" customWidth="1"/>
    <col min="2800" max="2800" width="12.140625" style="45" customWidth="1"/>
    <col min="2801" max="2801" width="15.140625" style="45" customWidth="1"/>
    <col min="2802" max="2828" width="8" style="45" customWidth="1"/>
    <col min="2829" max="3036" width="8" style="45"/>
    <col min="3037" max="3037" width="19" style="45" customWidth="1"/>
    <col min="3038" max="3038" width="0" style="45" hidden="1" customWidth="1"/>
    <col min="3039" max="3039" width="6" style="45" customWidth="1"/>
    <col min="3040" max="3040" width="42.140625" style="45" customWidth="1"/>
    <col min="3041" max="3041" width="0" style="45" hidden="1" customWidth="1"/>
    <col min="3042" max="3042" width="12.7109375" style="45" customWidth="1"/>
    <col min="3043" max="3043" width="13.5703125" style="45" customWidth="1"/>
    <col min="3044" max="3044" width="14" style="45" customWidth="1"/>
    <col min="3045" max="3045" width="13.85546875" style="45" customWidth="1"/>
    <col min="3046" max="3046" width="12.5703125" style="45" customWidth="1"/>
    <col min="3047" max="3049" width="12.7109375" style="45" customWidth="1"/>
    <col min="3050" max="3055" width="0" style="45" hidden="1" customWidth="1"/>
    <col min="3056" max="3056" width="12.140625" style="45" customWidth="1"/>
    <col min="3057" max="3057" width="15.140625" style="45" customWidth="1"/>
    <col min="3058" max="3084" width="8" style="45" customWidth="1"/>
    <col min="3085" max="3292" width="8" style="45"/>
    <col min="3293" max="3293" width="19" style="45" customWidth="1"/>
    <col min="3294" max="3294" width="0" style="45" hidden="1" customWidth="1"/>
    <col min="3295" max="3295" width="6" style="45" customWidth="1"/>
    <col min="3296" max="3296" width="42.140625" style="45" customWidth="1"/>
    <col min="3297" max="3297" width="0" style="45" hidden="1" customWidth="1"/>
    <col min="3298" max="3298" width="12.7109375" style="45" customWidth="1"/>
    <col min="3299" max="3299" width="13.5703125" style="45" customWidth="1"/>
    <col min="3300" max="3300" width="14" style="45" customWidth="1"/>
    <col min="3301" max="3301" width="13.85546875" style="45" customWidth="1"/>
    <col min="3302" max="3302" width="12.5703125" style="45" customWidth="1"/>
    <col min="3303" max="3305" width="12.7109375" style="45" customWidth="1"/>
    <col min="3306" max="3311" width="0" style="45" hidden="1" customWidth="1"/>
    <col min="3312" max="3312" width="12.140625" style="45" customWidth="1"/>
    <col min="3313" max="3313" width="15.140625" style="45" customWidth="1"/>
    <col min="3314" max="3340" width="8" style="45" customWidth="1"/>
    <col min="3341" max="3548" width="8" style="45"/>
    <col min="3549" max="3549" width="19" style="45" customWidth="1"/>
    <col min="3550" max="3550" width="0" style="45" hidden="1" customWidth="1"/>
    <col min="3551" max="3551" width="6" style="45" customWidth="1"/>
    <col min="3552" max="3552" width="42.140625" style="45" customWidth="1"/>
    <col min="3553" max="3553" width="0" style="45" hidden="1" customWidth="1"/>
    <col min="3554" max="3554" width="12.7109375" style="45" customWidth="1"/>
    <col min="3555" max="3555" width="13.5703125" style="45" customWidth="1"/>
    <col min="3556" max="3556" width="14" style="45" customWidth="1"/>
    <col min="3557" max="3557" width="13.85546875" style="45" customWidth="1"/>
    <col min="3558" max="3558" width="12.5703125" style="45" customWidth="1"/>
    <col min="3559" max="3561" width="12.7109375" style="45" customWidth="1"/>
    <col min="3562" max="3567" width="0" style="45" hidden="1" customWidth="1"/>
    <col min="3568" max="3568" width="12.140625" style="45" customWidth="1"/>
    <col min="3569" max="3569" width="15.140625" style="45" customWidth="1"/>
    <col min="3570" max="3596" width="8" style="45" customWidth="1"/>
    <col min="3597" max="3804" width="8" style="45"/>
    <col min="3805" max="3805" width="19" style="45" customWidth="1"/>
    <col min="3806" max="3806" width="0" style="45" hidden="1" customWidth="1"/>
    <col min="3807" max="3807" width="6" style="45" customWidth="1"/>
    <col min="3808" max="3808" width="42.140625" style="45" customWidth="1"/>
    <col min="3809" max="3809" width="0" style="45" hidden="1" customWidth="1"/>
    <col min="3810" max="3810" width="12.7109375" style="45" customWidth="1"/>
    <col min="3811" max="3811" width="13.5703125" style="45" customWidth="1"/>
    <col min="3812" max="3812" width="14" style="45" customWidth="1"/>
    <col min="3813" max="3813" width="13.85546875" style="45" customWidth="1"/>
    <col min="3814" max="3814" width="12.5703125" style="45" customWidth="1"/>
    <col min="3815" max="3817" width="12.7109375" style="45" customWidth="1"/>
    <col min="3818" max="3823" width="0" style="45" hidden="1" customWidth="1"/>
    <col min="3824" max="3824" width="12.140625" style="45" customWidth="1"/>
    <col min="3825" max="3825" width="15.140625" style="45" customWidth="1"/>
    <col min="3826" max="3852" width="8" style="45" customWidth="1"/>
    <col min="3853" max="4060" width="8" style="45"/>
    <col min="4061" max="4061" width="19" style="45" customWidth="1"/>
    <col min="4062" max="4062" width="0" style="45" hidden="1" customWidth="1"/>
    <col min="4063" max="4063" width="6" style="45" customWidth="1"/>
    <col min="4064" max="4064" width="42.140625" style="45" customWidth="1"/>
    <col min="4065" max="4065" width="0" style="45" hidden="1" customWidth="1"/>
    <col min="4066" max="4066" width="12.7109375" style="45" customWidth="1"/>
    <col min="4067" max="4067" width="13.5703125" style="45" customWidth="1"/>
    <col min="4068" max="4068" width="14" style="45" customWidth="1"/>
    <col min="4069" max="4069" width="13.85546875" style="45" customWidth="1"/>
    <col min="4070" max="4070" width="12.5703125" style="45" customWidth="1"/>
    <col min="4071" max="4073" width="12.7109375" style="45" customWidth="1"/>
    <col min="4074" max="4079" width="0" style="45" hidden="1" customWidth="1"/>
    <col min="4080" max="4080" width="12.140625" style="45" customWidth="1"/>
    <col min="4081" max="4081" width="15.140625" style="45" customWidth="1"/>
    <col min="4082" max="4108" width="8" style="45" customWidth="1"/>
    <col min="4109" max="4316" width="8" style="45"/>
    <col min="4317" max="4317" width="19" style="45" customWidth="1"/>
    <col min="4318" max="4318" width="0" style="45" hidden="1" customWidth="1"/>
    <col min="4319" max="4319" width="6" style="45" customWidth="1"/>
    <col min="4320" max="4320" width="42.140625" style="45" customWidth="1"/>
    <col min="4321" max="4321" width="0" style="45" hidden="1" customWidth="1"/>
    <col min="4322" max="4322" width="12.7109375" style="45" customWidth="1"/>
    <col min="4323" max="4323" width="13.5703125" style="45" customWidth="1"/>
    <col min="4324" max="4324" width="14" style="45" customWidth="1"/>
    <col min="4325" max="4325" width="13.85546875" style="45" customWidth="1"/>
    <col min="4326" max="4326" width="12.5703125" style="45" customWidth="1"/>
    <col min="4327" max="4329" width="12.7109375" style="45" customWidth="1"/>
    <col min="4330" max="4335" width="0" style="45" hidden="1" customWidth="1"/>
    <col min="4336" max="4336" width="12.140625" style="45" customWidth="1"/>
    <col min="4337" max="4337" width="15.140625" style="45" customWidth="1"/>
    <col min="4338" max="4364" width="8" style="45" customWidth="1"/>
    <col min="4365" max="4572" width="8" style="45"/>
    <col min="4573" max="4573" width="19" style="45" customWidth="1"/>
    <col min="4574" max="4574" width="0" style="45" hidden="1" customWidth="1"/>
    <col min="4575" max="4575" width="6" style="45" customWidth="1"/>
    <col min="4576" max="4576" width="42.140625" style="45" customWidth="1"/>
    <col min="4577" max="4577" width="0" style="45" hidden="1" customWidth="1"/>
    <col min="4578" max="4578" width="12.7109375" style="45" customWidth="1"/>
    <col min="4579" max="4579" width="13.5703125" style="45" customWidth="1"/>
    <col min="4580" max="4580" width="14" style="45" customWidth="1"/>
    <col min="4581" max="4581" width="13.85546875" style="45" customWidth="1"/>
    <col min="4582" max="4582" width="12.5703125" style="45" customWidth="1"/>
    <col min="4583" max="4585" width="12.7109375" style="45" customWidth="1"/>
    <col min="4586" max="4591" width="0" style="45" hidden="1" customWidth="1"/>
    <col min="4592" max="4592" width="12.140625" style="45" customWidth="1"/>
    <col min="4593" max="4593" width="15.140625" style="45" customWidth="1"/>
    <col min="4594" max="4620" width="8" style="45" customWidth="1"/>
    <col min="4621" max="4828" width="8" style="45"/>
    <col min="4829" max="4829" width="19" style="45" customWidth="1"/>
    <col min="4830" max="4830" width="0" style="45" hidden="1" customWidth="1"/>
    <col min="4831" max="4831" width="6" style="45" customWidth="1"/>
    <col min="4832" max="4832" width="42.140625" style="45" customWidth="1"/>
    <col min="4833" max="4833" width="0" style="45" hidden="1" customWidth="1"/>
    <col min="4834" max="4834" width="12.7109375" style="45" customWidth="1"/>
    <col min="4835" max="4835" width="13.5703125" style="45" customWidth="1"/>
    <col min="4836" max="4836" width="14" style="45" customWidth="1"/>
    <col min="4837" max="4837" width="13.85546875" style="45" customWidth="1"/>
    <col min="4838" max="4838" width="12.5703125" style="45" customWidth="1"/>
    <col min="4839" max="4841" width="12.7109375" style="45" customWidth="1"/>
    <col min="4842" max="4847" width="0" style="45" hidden="1" customWidth="1"/>
    <col min="4848" max="4848" width="12.140625" style="45" customWidth="1"/>
    <col min="4849" max="4849" width="15.140625" style="45" customWidth="1"/>
    <col min="4850" max="4876" width="8" style="45" customWidth="1"/>
    <col min="4877" max="5084" width="8" style="45"/>
    <col min="5085" max="5085" width="19" style="45" customWidth="1"/>
    <col min="5086" max="5086" width="0" style="45" hidden="1" customWidth="1"/>
    <col min="5087" max="5087" width="6" style="45" customWidth="1"/>
    <col min="5088" max="5088" width="42.140625" style="45" customWidth="1"/>
    <col min="5089" max="5089" width="0" style="45" hidden="1" customWidth="1"/>
    <col min="5090" max="5090" width="12.7109375" style="45" customWidth="1"/>
    <col min="5091" max="5091" width="13.5703125" style="45" customWidth="1"/>
    <col min="5092" max="5092" width="14" style="45" customWidth="1"/>
    <col min="5093" max="5093" width="13.85546875" style="45" customWidth="1"/>
    <col min="5094" max="5094" width="12.5703125" style="45" customWidth="1"/>
    <col min="5095" max="5097" width="12.7109375" style="45" customWidth="1"/>
    <col min="5098" max="5103" width="0" style="45" hidden="1" customWidth="1"/>
    <col min="5104" max="5104" width="12.140625" style="45" customWidth="1"/>
    <col min="5105" max="5105" width="15.140625" style="45" customWidth="1"/>
    <col min="5106" max="5132" width="8" style="45" customWidth="1"/>
    <col min="5133" max="5340" width="8" style="45"/>
    <col min="5341" max="5341" width="19" style="45" customWidth="1"/>
    <col min="5342" max="5342" width="0" style="45" hidden="1" customWidth="1"/>
    <col min="5343" max="5343" width="6" style="45" customWidth="1"/>
    <col min="5344" max="5344" width="42.140625" style="45" customWidth="1"/>
    <col min="5345" max="5345" width="0" style="45" hidden="1" customWidth="1"/>
    <col min="5346" max="5346" width="12.7109375" style="45" customWidth="1"/>
    <col min="5347" max="5347" width="13.5703125" style="45" customWidth="1"/>
    <col min="5348" max="5348" width="14" style="45" customWidth="1"/>
    <col min="5349" max="5349" width="13.85546875" style="45" customWidth="1"/>
    <col min="5350" max="5350" width="12.5703125" style="45" customWidth="1"/>
    <col min="5351" max="5353" width="12.7109375" style="45" customWidth="1"/>
    <col min="5354" max="5359" width="0" style="45" hidden="1" customWidth="1"/>
    <col min="5360" max="5360" width="12.140625" style="45" customWidth="1"/>
    <col min="5361" max="5361" width="15.140625" style="45" customWidth="1"/>
    <col min="5362" max="5388" width="8" style="45" customWidth="1"/>
    <col min="5389" max="5596" width="8" style="45"/>
    <col min="5597" max="5597" width="19" style="45" customWidth="1"/>
    <col min="5598" max="5598" width="0" style="45" hidden="1" customWidth="1"/>
    <col min="5599" max="5599" width="6" style="45" customWidth="1"/>
    <col min="5600" max="5600" width="42.140625" style="45" customWidth="1"/>
    <col min="5601" max="5601" width="0" style="45" hidden="1" customWidth="1"/>
    <col min="5602" max="5602" width="12.7109375" style="45" customWidth="1"/>
    <col min="5603" max="5603" width="13.5703125" style="45" customWidth="1"/>
    <col min="5604" max="5604" width="14" style="45" customWidth="1"/>
    <col min="5605" max="5605" width="13.85546875" style="45" customWidth="1"/>
    <col min="5606" max="5606" width="12.5703125" style="45" customWidth="1"/>
    <col min="5607" max="5609" width="12.7109375" style="45" customWidth="1"/>
    <col min="5610" max="5615" width="0" style="45" hidden="1" customWidth="1"/>
    <col min="5616" max="5616" width="12.140625" style="45" customWidth="1"/>
    <col min="5617" max="5617" width="15.140625" style="45" customWidth="1"/>
    <col min="5618" max="5644" width="8" style="45" customWidth="1"/>
    <col min="5645" max="5852" width="8" style="45"/>
    <col min="5853" max="5853" width="19" style="45" customWidth="1"/>
    <col min="5854" max="5854" width="0" style="45" hidden="1" customWidth="1"/>
    <col min="5855" max="5855" width="6" style="45" customWidth="1"/>
    <col min="5856" max="5856" width="42.140625" style="45" customWidth="1"/>
    <col min="5857" max="5857" width="0" style="45" hidden="1" customWidth="1"/>
    <col min="5858" max="5858" width="12.7109375" style="45" customWidth="1"/>
    <col min="5859" max="5859" width="13.5703125" style="45" customWidth="1"/>
    <col min="5860" max="5860" width="14" style="45" customWidth="1"/>
    <col min="5861" max="5861" width="13.85546875" style="45" customWidth="1"/>
    <col min="5862" max="5862" width="12.5703125" style="45" customWidth="1"/>
    <col min="5863" max="5865" width="12.7109375" style="45" customWidth="1"/>
    <col min="5866" max="5871" width="0" style="45" hidden="1" customWidth="1"/>
    <col min="5872" max="5872" width="12.140625" style="45" customWidth="1"/>
    <col min="5873" max="5873" width="15.140625" style="45" customWidth="1"/>
    <col min="5874" max="5900" width="8" style="45" customWidth="1"/>
    <col min="5901" max="6108" width="8" style="45"/>
    <col min="6109" max="6109" width="19" style="45" customWidth="1"/>
    <col min="6110" max="6110" width="0" style="45" hidden="1" customWidth="1"/>
    <col min="6111" max="6111" width="6" style="45" customWidth="1"/>
    <col min="6112" max="6112" width="42.140625" style="45" customWidth="1"/>
    <col min="6113" max="6113" width="0" style="45" hidden="1" customWidth="1"/>
    <col min="6114" max="6114" width="12.7109375" style="45" customWidth="1"/>
    <col min="6115" max="6115" width="13.5703125" style="45" customWidth="1"/>
    <col min="6116" max="6116" width="14" style="45" customWidth="1"/>
    <col min="6117" max="6117" width="13.85546875" style="45" customWidth="1"/>
    <col min="6118" max="6118" width="12.5703125" style="45" customWidth="1"/>
    <col min="6119" max="6121" width="12.7109375" style="45" customWidth="1"/>
    <col min="6122" max="6127" width="0" style="45" hidden="1" customWidth="1"/>
    <col min="6128" max="6128" width="12.140625" style="45" customWidth="1"/>
    <col min="6129" max="6129" width="15.140625" style="45" customWidth="1"/>
    <col min="6130" max="6156" width="8" style="45" customWidth="1"/>
    <col min="6157" max="6364" width="8" style="45"/>
    <col min="6365" max="6365" width="19" style="45" customWidth="1"/>
    <col min="6366" max="6366" width="0" style="45" hidden="1" customWidth="1"/>
    <col min="6367" max="6367" width="6" style="45" customWidth="1"/>
    <col min="6368" max="6368" width="42.140625" style="45" customWidth="1"/>
    <col min="6369" max="6369" width="0" style="45" hidden="1" customWidth="1"/>
    <col min="6370" max="6370" width="12.7109375" style="45" customWidth="1"/>
    <col min="6371" max="6371" width="13.5703125" style="45" customWidth="1"/>
    <col min="6372" max="6372" width="14" style="45" customWidth="1"/>
    <col min="6373" max="6373" width="13.85546875" style="45" customWidth="1"/>
    <col min="6374" max="6374" width="12.5703125" style="45" customWidth="1"/>
    <col min="6375" max="6377" width="12.7109375" style="45" customWidth="1"/>
    <col min="6378" max="6383" width="0" style="45" hidden="1" customWidth="1"/>
    <col min="6384" max="6384" width="12.140625" style="45" customWidth="1"/>
    <col min="6385" max="6385" width="15.140625" style="45" customWidth="1"/>
    <col min="6386" max="6412" width="8" style="45" customWidth="1"/>
    <col min="6413" max="6620" width="8" style="45"/>
    <col min="6621" max="6621" width="19" style="45" customWidth="1"/>
    <col min="6622" max="6622" width="0" style="45" hidden="1" customWidth="1"/>
    <col min="6623" max="6623" width="6" style="45" customWidth="1"/>
    <col min="6624" max="6624" width="42.140625" style="45" customWidth="1"/>
    <col min="6625" max="6625" width="0" style="45" hidden="1" customWidth="1"/>
    <col min="6626" max="6626" width="12.7109375" style="45" customWidth="1"/>
    <col min="6627" max="6627" width="13.5703125" style="45" customWidth="1"/>
    <col min="6628" max="6628" width="14" style="45" customWidth="1"/>
    <col min="6629" max="6629" width="13.85546875" style="45" customWidth="1"/>
    <col min="6630" max="6630" width="12.5703125" style="45" customWidth="1"/>
    <col min="6631" max="6633" width="12.7109375" style="45" customWidth="1"/>
    <col min="6634" max="6639" width="0" style="45" hidden="1" customWidth="1"/>
    <col min="6640" max="6640" width="12.140625" style="45" customWidth="1"/>
    <col min="6641" max="6641" width="15.140625" style="45" customWidth="1"/>
    <col min="6642" max="6668" width="8" style="45" customWidth="1"/>
    <col min="6669" max="6876" width="8" style="45"/>
    <col min="6877" max="6877" width="19" style="45" customWidth="1"/>
    <col min="6878" max="6878" width="0" style="45" hidden="1" customWidth="1"/>
    <col min="6879" max="6879" width="6" style="45" customWidth="1"/>
    <col min="6880" max="6880" width="42.140625" style="45" customWidth="1"/>
    <col min="6881" max="6881" width="0" style="45" hidden="1" customWidth="1"/>
    <col min="6882" max="6882" width="12.7109375" style="45" customWidth="1"/>
    <col min="6883" max="6883" width="13.5703125" style="45" customWidth="1"/>
    <col min="6884" max="6884" width="14" style="45" customWidth="1"/>
    <col min="6885" max="6885" width="13.85546875" style="45" customWidth="1"/>
    <col min="6886" max="6886" width="12.5703125" style="45" customWidth="1"/>
    <col min="6887" max="6889" width="12.7109375" style="45" customWidth="1"/>
    <col min="6890" max="6895" width="0" style="45" hidden="1" customWidth="1"/>
    <col min="6896" max="6896" width="12.140625" style="45" customWidth="1"/>
    <col min="6897" max="6897" width="15.140625" style="45" customWidth="1"/>
    <col min="6898" max="6924" width="8" style="45" customWidth="1"/>
    <col min="6925" max="7132" width="8" style="45"/>
    <col min="7133" max="7133" width="19" style="45" customWidth="1"/>
    <col min="7134" max="7134" width="0" style="45" hidden="1" customWidth="1"/>
    <col min="7135" max="7135" width="6" style="45" customWidth="1"/>
    <col min="7136" max="7136" width="42.140625" style="45" customWidth="1"/>
    <col min="7137" max="7137" width="0" style="45" hidden="1" customWidth="1"/>
    <col min="7138" max="7138" width="12.7109375" style="45" customWidth="1"/>
    <col min="7139" max="7139" width="13.5703125" style="45" customWidth="1"/>
    <col min="7140" max="7140" width="14" style="45" customWidth="1"/>
    <col min="7141" max="7141" width="13.85546875" style="45" customWidth="1"/>
    <col min="7142" max="7142" width="12.5703125" style="45" customWidth="1"/>
    <col min="7143" max="7145" width="12.7109375" style="45" customWidth="1"/>
    <col min="7146" max="7151" width="0" style="45" hidden="1" customWidth="1"/>
    <col min="7152" max="7152" width="12.140625" style="45" customWidth="1"/>
    <col min="7153" max="7153" width="15.140625" style="45" customWidth="1"/>
    <col min="7154" max="7180" width="8" style="45" customWidth="1"/>
    <col min="7181" max="7388" width="8" style="45"/>
    <col min="7389" max="7389" width="19" style="45" customWidth="1"/>
    <col min="7390" max="7390" width="0" style="45" hidden="1" customWidth="1"/>
    <col min="7391" max="7391" width="6" style="45" customWidth="1"/>
    <col min="7392" max="7392" width="42.140625" style="45" customWidth="1"/>
    <col min="7393" max="7393" width="0" style="45" hidden="1" customWidth="1"/>
    <col min="7394" max="7394" width="12.7109375" style="45" customWidth="1"/>
    <col min="7395" max="7395" width="13.5703125" style="45" customWidth="1"/>
    <col min="7396" max="7396" width="14" style="45" customWidth="1"/>
    <col min="7397" max="7397" width="13.85546875" style="45" customWidth="1"/>
    <col min="7398" max="7398" width="12.5703125" style="45" customWidth="1"/>
    <col min="7399" max="7401" width="12.7109375" style="45" customWidth="1"/>
    <col min="7402" max="7407" width="0" style="45" hidden="1" customWidth="1"/>
    <col min="7408" max="7408" width="12.140625" style="45" customWidth="1"/>
    <col min="7409" max="7409" width="15.140625" style="45" customWidth="1"/>
    <col min="7410" max="7436" width="8" style="45" customWidth="1"/>
    <col min="7437" max="7644" width="8" style="45"/>
    <col min="7645" max="7645" width="19" style="45" customWidth="1"/>
    <col min="7646" max="7646" width="0" style="45" hidden="1" customWidth="1"/>
    <col min="7647" max="7647" width="6" style="45" customWidth="1"/>
    <col min="7648" max="7648" width="42.140625" style="45" customWidth="1"/>
    <col min="7649" max="7649" width="0" style="45" hidden="1" customWidth="1"/>
    <col min="7650" max="7650" width="12.7109375" style="45" customWidth="1"/>
    <col min="7651" max="7651" width="13.5703125" style="45" customWidth="1"/>
    <col min="7652" max="7652" width="14" style="45" customWidth="1"/>
    <col min="7653" max="7653" width="13.85546875" style="45" customWidth="1"/>
    <col min="7654" max="7654" width="12.5703125" style="45" customWidth="1"/>
    <col min="7655" max="7657" width="12.7109375" style="45" customWidth="1"/>
    <col min="7658" max="7663" width="0" style="45" hidden="1" customWidth="1"/>
    <col min="7664" max="7664" width="12.140625" style="45" customWidth="1"/>
    <col min="7665" max="7665" width="15.140625" style="45" customWidth="1"/>
    <col min="7666" max="7692" width="8" style="45" customWidth="1"/>
    <col min="7693" max="7900" width="8" style="45"/>
    <col min="7901" max="7901" width="19" style="45" customWidth="1"/>
    <col min="7902" max="7902" width="0" style="45" hidden="1" customWidth="1"/>
    <col min="7903" max="7903" width="6" style="45" customWidth="1"/>
    <col min="7904" max="7904" width="42.140625" style="45" customWidth="1"/>
    <col min="7905" max="7905" width="0" style="45" hidden="1" customWidth="1"/>
    <col min="7906" max="7906" width="12.7109375" style="45" customWidth="1"/>
    <col min="7907" max="7907" width="13.5703125" style="45" customWidth="1"/>
    <col min="7908" max="7908" width="14" style="45" customWidth="1"/>
    <col min="7909" max="7909" width="13.85546875" style="45" customWidth="1"/>
    <col min="7910" max="7910" width="12.5703125" style="45" customWidth="1"/>
    <col min="7911" max="7913" width="12.7109375" style="45" customWidth="1"/>
    <col min="7914" max="7919" width="0" style="45" hidden="1" customWidth="1"/>
    <col min="7920" max="7920" width="12.140625" style="45" customWidth="1"/>
    <col min="7921" max="7921" width="15.140625" style="45" customWidth="1"/>
    <col min="7922" max="7948" width="8" style="45" customWidth="1"/>
    <col min="7949" max="8156" width="8" style="45"/>
    <col min="8157" max="8157" width="19" style="45" customWidth="1"/>
    <col min="8158" max="8158" width="0" style="45" hidden="1" customWidth="1"/>
    <col min="8159" max="8159" width="6" style="45" customWidth="1"/>
    <col min="8160" max="8160" width="42.140625" style="45" customWidth="1"/>
    <col min="8161" max="8161" width="0" style="45" hidden="1" customWidth="1"/>
    <col min="8162" max="8162" width="12.7109375" style="45" customWidth="1"/>
    <col min="8163" max="8163" width="13.5703125" style="45" customWidth="1"/>
    <col min="8164" max="8164" width="14" style="45" customWidth="1"/>
    <col min="8165" max="8165" width="13.85546875" style="45" customWidth="1"/>
    <col min="8166" max="8166" width="12.5703125" style="45" customWidth="1"/>
    <col min="8167" max="8169" width="12.7109375" style="45" customWidth="1"/>
    <col min="8170" max="8175" width="0" style="45" hidden="1" customWidth="1"/>
    <col min="8176" max="8176" width="12.140625" style="45" customWidth="1"/>
    <col min="8177" max="8177" width="15.140625" style="45" customWidth="1"/>
    <col min="8178" max="8204" width="8" style="45" customWidth="1"/>
    <col min="8205" max="8412" width="8" style="45"/>
    <col min="8413" max="8413" width="19" style="45" customWidth="1"/>
    <col min="8414" max="8414" width="0" style="45" hidden="1" customWidth="1"/>
    <col min="8415" max="8415" width="6" style="45" customWidth="1"/>
    <col min="8416" max="8416" width="42.140625" style="45" customWidth="1"/>
    <col min="8417" max="8417" width="0" style="45" hidden="1" customWidth="1"/>
    <col min="8418" max="8418" width="12.7109375" style="45" customWidth="1"/>
    <col min="8419" max="8419" width="13.5703125" style="45" customWidth="1"/>
    <col min="8420" max="8420" width="14" style="45" customWidth="1"/>
    <col min="8421" max="8421" width="13.85546875" style="45" customWidth="1"/>
    <col min="8422" max="8422" width="12.5703125" style="45" customWidth="1"/>
    <col min="8423" max="8425" width="12.7109375" style="45" customWidth="1"/>
    <col min="8426" max="8431" width="0" style="45" hidden="1" customWidth="1"/>
    <col min="8432" max="8432" width="12.140625" style="45" customWidth="1"/>
    <col min="8433" max="8433" width="15.140625" style="45" customWidth="1"/>
    <col min="8434" max="8460" width="8" style="45" customWidth="1"/>
    <col min="8461" max="8668" width="8" style="45"/>
    <col min="8669" max="8669" width="19" style="45" customWidth="1"/>
    <col min="8670" max="8670" width="0" style="45" hidden="1" customWidth="1"/>
    <col min="8671" max="8671" width="6" style="45" customWidth="1"/>
    <col min="8672" max="8672" width="42.140625" style="45" customWidth="1"/>
    <col min="8673" max="8673" width="0" style="45" hidden="1" customWidth="1"/>
    <col min="8674" max="8674" width="12.7109375" style="45" customWidth="1"/>
    <col min="8675" max="8675" width="13.5703125" style="45" customWidth="1"/>
    <col min="8676" max="8676" width="14" style="45" customWidth="1"/>
    <col min="8677" max="8677" width="13.85546875" style="45" customWidth="1"/>
    <col min="8678" max="8678" width="12.5703125" style="45" customWidth="1"/>
    <col min="8679" max="8681" width="12.7109375" style="45" customWidth="1"/>
    <col min="8682" max="8687" width="0" style="45" hidden="1" customWidth="1"/>
    <col min="8688" max="8688" width="12.140625" style="45" customWidth="1"/>
    <col min="8689" max="8689" width="15.140625" style="45" customWidth="1"/>
    <col min="8690" max="8716" width="8" style="45" customWidth="1"/>
    <col min="8717" max="8924" width="8" style="45"/>
    <col min="8925" max="8925" width="19" style="45" customWidth="1"/>
    <col min="8926" max="8926" width="0" style="45" hidden="1" customWidth="1"/>
    <col min="8927" max="8927" width="6" style="45" customWidth="1"/>
    <col min="8928" max="8928" width="42.140625" style="45" customWidth="1"/>
    <col min="8929" max="8929" width="0" style="45" hidden="1" customWidth="1"/>
    <col min="8930" max="8930" width="12.7109375" style="45" customWidth="1"/>
    <col min="8931" max="8931" width="13.5703125" style="45" customWidth="1"/>
    <col min="8932" max="8932" width="14" style="45" customWidth="1"/>
    <col min="8933" max="8933" width="13.85546875" style="45" customWidth="1"/>
    <col min="8934" max="8934" width="12.5703125" style="45" customWidth="1"/>
    <col min="8935" max="8937" width="12.7109375" style="45" customWidth="1"/>
    <col min="8938" max="8943" width="0" style="45" hidden="1" customWidth="1"/>
    <col min="8944" max="8944" width="12.140625" style="45" customWidth="1"/>
    <col min="8945" max="8945" width="15.140625" style="45" customWidth="1"/>
    <col min="8946" max="8972" width="8" style="45" customWidth="1"/>
    <col min="8973" max="9180" width="8" style="45"/>
    <col min="9181" max="9181" width="19" style="45" customWidth="1"/>
    <col min="9182" max="9182" width="0" style="45" hidden="1" customWidth="1"/>
    <col min="9183" max="9183" width="6" style="45" customWidth="1"/>
    <col min="9184" max="9184" width="42.140625" style="45" customWidth="1"/>
    <col min="9185" max="9185" width="0" style="45" hidden="1" customWidth="1"/>
    <col min="9186" max="9186" width="12.7109375" style="45" customWidth="1"/>
    <col min="9187" max="9187" width="13.5703125" style="45" customWidth="1"/>
    <col min="9188" max="9188" width="14" style="45" customWidth="1"/>
    <col min="9189" max="9189" width="13.85546875" style="45" customWidth="1"/>
    <col min="9190" max="9190" width="12.5703125" style="45" customWidth="1"/>
    <col min="9191" max="9193" width="12.7109375" style="45" customWidth="1"/>
    <col min="9194" max="9199" width="0" style="45" hidden="1" customWidth="1"/>
    <col min="9200" max="9200" width="12.140625" style="45" customWidth="1"/>
    <col min="9201" max="9201" width="15.140625" style="45" customWidth="1"/>
    <col min="9202" max="9228" width="8" style="45" customWidth="1"/>
    <col min="9229" max="9436" width="8" style="45"/>
    <col min="9437" max="9437" width="19" style="45" customWidth="1"/>
    <col min="9438" max="9438" width="0" style="45" hidden="1" customWidth="1"/>
    <col min="9439" max="9439" width="6" style="45" customWidth="1"/>
    <col min="9440" max="9440" width="42.140625" style="45" customWidth="1"/>
    <col min="9441" max="9441" width="0" style="45" hidden="1" customWidth="1"/>
    <col min="9442" max="9442" width="12.7109375" style="45" customWidth="1"/>
    <col min="9443" max="9443" width="13.5703125" style="45" customWidth="1"/>
    <col min="9444" max="9444" width="14" style="45" customWidth="1"/>
    <col min="9445" max="9445" width="13.85546875" style="45" customWidth="1"/>
    <col min="9446" max="9446" width="12.5703125" style="45" customWidth="1"/>
    <col min="9447" max="9449" width="12.7109375" style="45" customWidth="1"/>
    <col min="9450" max="9455" width="0" style="45" hidden="1" customWidth="1"/>
    <col min="9456" max="9456" width="12.140625" style="45" customWidth="1"/>
    <col min="9457" max="9457" width="15.140625" style="45" customWidth="1"/>
    <col min="9458" max="9484" width="8" style="45" customWidth="1"/>
    <col min="9485" max="9692" width="8" style="45"/>
    <col min="9693" max="9693" width="19" style="45" customWidth="1"/>
    <col min="9694" max="9694" width="0" style="45" hidden="1" customWidth="1"/>
    <col min="9695" max="9695" width="6" style="45" customWidth="1"/>
    <col min="9696" max="9696" width="42.140625" style="45" customWidth="1"/>
    <col min="9697" max="9697" width="0" style="45" hidden="1" customWidth="1"/>
    <col min="9698" max="9698" width="12.7109375" style="45" customWidth="1"/>
    <col min="9699" max="9699" width="13.5703125" style="45" customWidth="1"/>
    <col min="9700" max="9700" width="14" style="45" customWidth="1"/>
    <col min="9701" max="9701" width="13.85546875" style="45" customWidth="1"/>
    <col min="9702" max="9702" width="12.5703125" style="45" customWidth="1"/>
    <col min="9703" max="9705" width="12.7109375" style="45" customWidth="1"/>
    <col min="9706" max="9711" width="0" style="45" hidden="1" customWidth="1"/>
    <col min="9712" max="9712" width="12.140625" style="45" customWidth="1"/>
    <col min="9713" max="9713" width="15.140625" style="45" customWidth="1"/>
    <col min="9714" max="9740" width="8" style="45" customWidth="1"/>
    <col min="9741" max="9948" width="8" style="45"/>
    <col min="9949" max="9949" width="19" style="45" customWidth="1"/>
    <col min="9950" max="9950" width="0" style="45" hidden="1" customWidth="1"/>
    <col min="9951" max="9951" width="6" style="45" customWidth="1"/>
    <col min="9952" max="9952" width="42.140625" style="45" customWidth="1"/>
    <col min="9953" max="9953" width="0" style="45" hidden="1" customWidth="1"/>
    <col min="9954" max="9954" width="12.7109375" style="45" customWidth="1"/>
    <col min="9955" max="9955" width="13.5703125" style="45" customWidth="1"/>
    <col min="9956" max="9956" width="14" style="45" customWidth="1"/>
    <col min="9957" max="9957" width="13.85546875" style="45" customWidth="1"/>
    <col min="9958" max="9958" width="12.5703125" style="45" customWidth="1"/>
    <col min="9959" max="9961" width="12.7109375" style="45" customWidth="1"/>
    <col min="9962" max="9967" width="0" style="45" hidden="1" customWidth="1"/>
    <col min="9968" max="9968" width="12.140625" style="45" customWidth="1"/>
    <col min="9969" max="9969" width="15.140625" style="45" customWidth="1"/>
    <col min="9970" max="9996" width="8" style="45" customWidth="1"/>
    <col min="9997" max="10204" width="8" style="45"/>
    <col min="10205" max="10205" width="19" style="45" customWidth="1"/>
    <col min="10206" max="10206" width="0" style="45" hidden="1" customWidth="1"/>
    <col min="10207" max="10207" width="6" style="45" customWidth="1"/>
    <col min="10208" max="10208" width="42.140625" style="45" customWidth="1"/>
    <col min="10209" max="10209" width="0" style="45" hidden="1" customWidth="1"/>
    <col min="10210" max="10210" width="12.7109375" style="45" customWidth="1"/>
    <col min="10211" max="10211" width="13.5703125" style="45" customWidth="1"/>
    <col min="10212" max="10212" width="14" style="45" customWidth="1"/>
    <col min="10213" max="10213" width="13.85546875" style="45" customWidth="1"/>
    <col min="10214" max="10214" width="12.5703125" style="45" customWidth="1"/>
    <col min="10215" max="10217" width="12.7109375" style="45" customWidth="1"/>
    <col min="10218" max="10223" width="0" style="45" hidden="1" customWidth="1"/>
    <col min="10224" max="10224" width="12.140625" style="45" customWidth="1"/>
    <col min="10225" max="10225" width="15.140625" style="45" customWidth="1"/>
    <col min="10226" max="10252" width="8" style="45" customWidth="1"/>
    <col min="10253" max="10460" width="8" style="45"/>
    <col min="10461" max="10461" width="19" style="45" customWidth="1"/>
    <col min="10462" max="10462" width="0" style="45" hidden="1" customWidth="1"/>
    <col min="10463" max="10463" width="6" style="45" customWidth="1"/>
    <col min="10464" max="10464" width="42.140625" style="45" customWidth="1"/>
    <col min="10465" max="10465" width="0" style="45" hidden="1" customWidth="1"/>
    <col min="10466" max="10466" width="12.7109375" style="45" customWidth="1"/>
    <col min="10467" max="10467" width="13.5703125" style="45" customWidth="1"/>
    <col min="10468" max="10468" width="14" style="45" customWidth="1"/>
    <col min="10469" max="10469" width="13.85546875" style="45" customWidth="1"/>
    <col min="10470" max="10470" width="12.5703125" style="45" customWidth="1"/>
    <col min="10471" max="10473" width="12.7109375" style="45" customWidth="1"/>
    <col min="10474" max="10479" width="0" style="45" hidden="1" customWidth="1"/>
    <col min="10480" max="10480" width="12.140625" style="45" customWidth="1"/>
    <col min="10481" max="10481" width="15.140625" style="45" customWidth="1"/>
    <col min="10482" max="10508" width="8" style="45" customWidth="1"/>
    <col min="10509" max="10716" width="8" style="45"/>
    <col min="10717" max="10717" width="19" style="45" customWidth="1"/>
    <col min="10718" max="10718" width="0" style="45" hidden="1" customWidth="1"/>
    <col min="10719" max="10719" width="6" style="45" customWidth="1"/>
    <col min="10720" max="10720" width="42.140625" style="45" customWidth="1"/>
    <col min="10721" max="10721" width="0" style="45" hidden="1" customWidth="1"/>
    <col min="10722" max="10722" width="12.7109375" style="45" customWidth="1"/>
    <col min="10723" max="10723" width="13.5703125" style="45" customWidth="1"/>
    <col min="10724" max="10724" width="14" style="45" customWidth="1"/>
    <col min="10725" max="10725" width="13.85546875" style="45" customWidth="1"/>
    <col min="10726" max="10726" width="12.5703125" style="45" customWidth="1"/>
    <col min="10727" max="10729" width="12.7109375" style="45" customWidth="1"/>
    <col min="10730" max="10735" width="0" style="45" hidden="1" customWidth="1"/>
    <col min="10736" max="10736" width="12.140625" style="45" customWidth="1"/>
    <col min="10737" max="10737" width="15.140625" style="45" customWidth="1"/>
    <col min="10738" max="10764" width="8" style="45" customWidth="1"/>
    <col min="10765" max="10972" width="8" style="45"/>
    <col min="10973" max="10973" width="19" style="45" customWidth="1"/>
    <col min="10974" max="10974" width="0" style="45" hidden="1" customWidth="1"/>
    <col min="10975" max="10975" width="6" style="45" customWidth="1"/>
    <col min="10976" max="10976" width="42.140625" style="45" customWidth="1"/>
    <col min="10977" max="10977" width="0" style="45" hidden="1" customWidth="1"/>
    <col min="10978" max="10978" width="12.7109375" style="45" customWidth="1"/>
    <col min="10979" max="10979" width="13.5703125" style="45" customWidth="1"/>
    <col min="10980" max="10980" width="14" style="45" customWidth="1"/>
    <col min="10981" max="10981" width="13.85546875" style="45" customWidth="1"/>
    <col min="10982" max="10982" width="12.5703125" style="45" customWidth="1"/>
    <col min="10983" max="10985" width="12.7109375" style="45" customWidth="1"/>
    <col min="10986" max="10991" width="0" style="45" hidden="1" customWidth="1"/>
    <col min="10992" max="10992" width="12.140625" style="45" customWidth="1"/>
    <col min="10993" max="10993" width="15.140625" style="45" customWidth="1"/>
    <col min="10994" max="11020" width="8" style="45" customWidth="1"/>
    <col min="11021" max="11228" width="8" style="45"/>
    <col min="11229" max="11229" width="19" style="45" customWidth="1"/>
    <col min="11230" max="11230" width="0" style="45" hidden="1" customWidth="1"/>
    <col min="11231" max="11231" width="6" style="45" customWidth="1"/>
    <col min="11232" max="11232" width="42.140625" style="45" customWidth="1"/>
    <col min="11233" max="11233" width="0" style="45" hidden="1" customWidth="1"/>
    <col min="11234" max="11234" width="12.7109375" style="45" customWidth="1"/>
    <col min="11235" max="11235" width="13.5703125" style="45" customWidth="1"/>
    <col min="11236" max="11236" width="14" style="45" customWidth="1"/>
    <col min="11237" max="11237" width="13.85546875" style="45" customWidth="1"/>
    <col min="11238" max="11238" width="12.5703125" style="45" customWidth="1"/>
    <col min="11239" max="11241" width="12.7109375" style="45" customWidth="1"/>
    <col min="11242" max="11247" width="0" style="45" hidden="1" customWidth="1"/>
    <col min="11248" max="11248" width="12.140625" style="45" customWidth="1"/>
    <col min="11249" max="11249" width="15.140625" style="45" customWidth="1"/>
    <col min="11250" max="11276" width="8" style="45" customWidth="1"/>
    <col min="11277" max="11484" width="8" style="45"/>
    <col min="11485" max="11485" width="19" style="45" customWidth="1"/>
    <col min="11486" max="11486" width="0" style="45" hidden="1" customWidth="1"/>
    <col min="11487" max="11487" width="6" style="45" customWidth="1"/>
    <col min="11488" max="11488" width="42.140625" style="45" customWidth="1"/>
    <col min="11489" max="11489" width="0" style="45" hidden="1" customWidth="1"/>
    <col min="11490" max="11490" width="12.7109375" style="45" customWidth="1"/>
    <col min="11491" max="11491" width="13.5703125" style="45" customWidth="1"/>
    <col min="11492" max="11492" width="14" style="45" customWidth="1"/>
    <col min="11493" max="11493" width="13.85546875" style="45" customWidth="1"/>
    <col min="11494" max="11494" width="12.5703125" style="45" customWidth="1"/>
    <col min="11495" max="11497" width="12.7109375" style="45" customWidth="1"/>
    <col min="11498" max="11503" width="0" style="45" hidden="1" customWidth="1"/>
    <col min="11504" max="11504" width="12.140625" style="45" customWidth="1"/>
    <col min="11505" max="11505" width="15.140625" style="45" customWidth="1"/>
    <col min="11506" max="11532" width="8" style="45" customWidth="1"/>
    <col min="11533" max="11740" width="8" style="45"/>
    <col min="11741" max="11741" width="19" style="45" customWidth="1"/>
    <col min="11742" max="11742" width="0" style="45" hidden="1" customWidth="1"/>
    <col min="11743" max="11743" width="6" style="45" customWidth="1"/>
    <col min="11744" max="11744" width="42.140625" style="45" customWidth="1"/>
    <col min="11745" max="11745" width="0" style="45" hidden="1" customWidth="1"/>
    <col min="11746" max="11746" width="12.7109375" style="45" customWidth="1"/>
    <col min="11747" max="11747" width="13.5703125" style="45" customWidth="1"/>
    <col min="11748" max="11748" width="14" style="45" customWidth="1"/>
    <col min="11749" max="11749" width="13.85546875" style="45" customWidth="1"/>
    <col min="11750" max="11750" width="12.5703125" style="45" customWidth="1"/>
    <col min="11751" max="11753" width="12.7109375" style="45" customWidth="1"/>
    <col min="11754" max="11759" width="0" style="45" hidden="1" customWidth="1"/>
    <col min="11760" max="11760" width="12.140625" style="45" customWidth="1"/>
    <col min="11761" max="11761" width="15.140625" style="45" customWidth="1"/>
    <col min="11762" max="11788" width="8" style="45" customWidth="1"/>
    <col min="11789" max="11996" width="8" style="45"/>
    <col min="11997" max="11997" width="19" style="45" customWidth="1"/>
    <col min="11998" max="11998" width="0" style="45" hidden="1" customWidth="1"/>
    <col min="11999" max="11999" width="6" style="45" customWidth="1"/>
    <col min="12000" max="12000" width="42.140625" style="45" customWidth="1"/>
    <col min="12001" max="12001" width="0" style="45" hidden="1" customWidth="1"/>
    <col min="12002" max="12002" width="12.7109375" style="45" customWidth="1"/>
    <col min="12003" max="12003" width="13.5703125" style="45" customWidth="1"/>
    <col min="12004" max="12004" width="14" style="45" customWidth="1"/>
    <col min="12005" max="12005" width="13.85546875" style="45" customWidth="1"/>
    <col min="12006" max="12006" width="12.5703125" style="45" customWidth="1"/>
    <col min="12007" max="12009" width="12.7109375" style="45" customWidth="1"/>
    <col min="12010" max="12015" width="0" style="45" hidden="1" customWidth="1"/>
    <col min="12016" max="12016" width="12.140625" style="45" customWidth="1"/>
    <col min="12017" max="12017" width="15.140625" style="45" customWidth="1"/>
    <col min="12018" max="12044" width="8" style="45" customWidth="1"/>
    <col min="12045" max="12252" width="8" style="45"/>
    <col min="12253" max="12253" width="19" style="45" customWidth="1"/>
    <col min="12254" max="12254" width="0" style="45" hidden="1" customWidth="1"/>
    <col min="12255" max="12255" width="6" style="45" customWidth="1"/>
    <col min="12256" max="12256" width="42.140625" style="45" customWidth="1"/>
    <col min="12257" max="12257" width="0" style="45" hidden="1" customWidth="1"/>
    <col min="12258" max="12258" width="12.7109375" style="45" customWidth="1"/>
    <col min="12259" max="12259" width="13.5703125" style="45" customWidth="1"/>
    <col min="12260" max="12260" width="14" style="45" customWidth="1"/>
    <col min="12261" max="12261" width="13.85546875" style="45" customWidth="1"/>
    <col min="12262" max="12262" width="12.5703125" style="45" customWidth="1"/>
    <col min="12263" max="12265" width="12.7109375" style="45" customWidth="1"/>
    <col min="12266" max="12271" width="0" style="45" hidden="1" customWidth="1"/>
    <col min="12272" max="12272" width="12.140625" style="45" customWidth="1"/>
    <col min="12273" max="12273" width="15.140625" style="45" customWidth="1"/>
    <col min="12274" max="12300" width="8" style="45" customWidth="1"/>
    <col min="12301" max="12508" width="8" style="45"/>
    <col min="12509" max="12509" width="19" style="45" customWidth="1"/>
    <col min="12510" max="12510" width="0" style="45" hidden="1" customWidth="1"/>
    <col min="12511" max="12511" width="6" style="45" customWidth="1"/>
    <col min="12512" max="12512" width="42.140625" style="45" customWidth="1"/>
    <col min="12513" max="12513" width="0" style="45" hidden="1" customWidth="1"/>
    <col min="12514" max="12514" width="12.7109375" style="45" customWidth="1"/>
    <col min="12515" max="12515" width="13.5703125" style="45" customWidth="1"/>
    <col min="12516" max="12516" width="14" style="45" customWidth="1"/>
    <col min="12517" max="12517" width="13.85546875" style="45" customWidth="1"/>
    <col min="12518" max="12518" width="12.5703125" style="45" customWidth="1"/>
    <col min="12519" max="12521" width="12.7109375" style="45" customWidth="1"/>
    <col min="12522" max="12527" width="0" style="45" hidden="1" customWidth="1"/>
    <col min="12528" max="12528" width="12.140625" style="45" customWidth="1"/>
    <col min="12529" max="12529" width="15.140625" style="45" customWidth="1"/>
    <col min="12530" max="12556" width="8" style="45" customWidth="1"/>
    <col min="12557" max="12764" width="8" style="45"/>
    <col min="12765" max="12765" width="19" style="45" customWidth="1"/>
    <col min="12766" max="12766" width="0" style="45" hidden="1" customWidth="1"/>
    <col min="12767" max="12767" width="6" style="45" customWidth="1"/>
    <col min="12768" max="12768" width="42.140625" style="45" customWidth="1"/>
    <col min="12769" max="12769" width="0" style="45" hidden="1" customWidth="1"/>
    <col min="12770" max="12770" width="12.7109375" style="45" customWidth="1"/>
    <col min="12771" max="12771" width="13.5703125" style="45" customWidth="1"/>
    <col min="12772" max="12772" width="14" style="45" customWidth="1"/>
    <col min="12773" max="12773" width="13.85546875" style="45" customWidth="1"/>
    <col min="12774" max="12774" width="12.5703125" style="45" customWidth="1"/>
    <col min="12775" max="12777" width="12.7109375" style="45" customWidth="1"/>
    <col min="12778" max="12783" width="0" style="45" hidden="1" customWidth="1"/>
    <col min="12784" max="12784" width="12.140625" style="45" customWidth="1"/>
    <col min="12785" max="12785" width="15.140625" style="45" customWidth="1"/>
    <col min="12786" max="12812" width="8" style="45" customWidth="1"/>
    <col min="12813" max="13020" width="8" style="45"/>
    <col min="13021" max="13021" width="19" style="45" customWidth="1"/>
    <col min="13022" max="13022" width="0" style="45" hidden="1" customWidth="1"/>
    <col min="13023" max="13023" width="6" style="45" customWidth="1"/>
    <col min="13024" max="13024" width="42.140625" style="45" customWidth="1"/>
    <col min="13025" max="13025" width="0" style="45" hidden="1" customWidth="1"/>
    <col min="13026" max="13026" width="12.7109375" style="45" customWidth="1"/>
    <col min="13027" max="13027" width="13.5703125" style="45" customWidth="1"/>
    <col min="13028" max="13028" width="14" style="45" customWidth="1"/>
    <col min="13029" max="13029" width="13.85546875" style="45" customWidth="1"/>
    <col min="13030" max="13030" width="12.5703125" style="45" customWidth="1"/>
    <col min="13031" max="13033" width="12.7109375" style="45" customWidth="1"/>
    <col min="13034" max="13039" width="0" style="45" hidden="1" customWidth="1"/>
    <col min="13040" max="13040" width="12.140625" style="45" customWidth="1"/>
    <col min="13041" max="13041" width="15.140625" style="45" customWidth="1"/>
    <col min="13042" max="13068" width="8" style="45" customWidth="1"/>
    <col min="13069" max="13276" width="8" style="45"/>
    <col min="13277" max="13277" width="19" style="45" customWidth="1"/>
    <col min="13278" max="13278" width="0" style="45" hidden="1" customWidth="1"/>
    <col min="13279" max="13279" width="6" style="45" customWidth="1"/>
    <col min="13280" max="13280" width="42.140625" style="45" customWidth="1"/>
    <col min="13281" max="13281" width="0" style="45" hidden="1" customWidth="1"/>
    <col min="13282" max="13282" width="12.7109375" style="45" customWidth="1"/>
    <col min="13283" max="13283" width="13.5703125" style="45" customWidth="1"/>
    <col min="13284" max="13284" width="14" style="45" customWidth="1"/>
    <col min="13285" max="13285" width="13.85546875" style="45" customWidth="1"/>
    <col min="13286" max="13286" width="12.5703125" style="45" customWidth="1"/>
    <col min="13287" max="13289" width="12.7109375" style="45" customWidth="1"/>
    <col min="13290" max="13295" width="0" style="45" hidden="1" customWidth="1"/>
    <col min="13296" max="13296" width="12.140625" style="45" customWidth="1"/>
    <col min="13297" max="13297" width="15.140625" style="45" customWidth="1"/>
    <col min="13298" max="13324" width="8" style="45" customWidth="1"/>
    <col min="13325" max="13532" width="8" style="45"/>
    <col min="13533" max="13533" width="19" style="45" customWidth="1"/>
    <col min="13534" max="13534" width="0" style="45" hidden="1" customWidth="1"/>
    <col min="13535" max="13535" width="6" style="45" customWidth="1"/>
    <col min="13536" max="13536" width="42.140625" style="45" customWidth="1"/>
    <col min="13537" max="13537" width="0" style="45" hidden="1" customWidth="1"/>
    <col min="13538" max="13538" width="12.7109375" style="45" customWidth="1"/>
    <col min="13539" max="13539" width="13.5703125" style="45" customWidth="1"/>
    <col min="13540" max="13540" width="14" style="45" customWidth="1"/>
    <col min="13541" max="13541" width="13.85546875" style="45" customWidth="1"/>
    <col min="13542" max="13542" width="12.5703125" style="45" customWidth="1"/>
    <col min="13543" max="13545" width="12.7109375" style="45" customWidth="1"/>
    <col min="13546" max="13551" width="0" style="45" hidden="1" customWidth="1"/>
    <col min="13552" max="13552" width="12.140625" style="45" customWidth="1"/>
    <col min="13553" max="13553" width="15.140625" style="45" customWidth="1"/>
    <col min="13554" max="13580" width="8" style="45" customWidth="1"/>
    <col min="13581" max="13788" width="8" style="45"/>
    <col min="13789" max="13789" width="19" style="45" customWidth="1"/>
    <col min="13790" max="13790" width="0" style="45" hidden="1" customWidth="1"/>
    <col min="13791" max="13791" width="6" style="45" customWidth="1"/>
    <col min="13792" max="13792" width="42.140625" style="45" customWidth="1"/>
    <col min="13793" max="13793" width="0" style="45" hidden="1" customWidth="1"/>
    <col min="13794" max="13794" width="12.7109375" style="45" customWidth="1"/>
    <col min="13795" max="13795" width="13.5703125" style="45" customWidth="1"/>
    <col min="13796" max="13796" width="14" style="45" customWidth="1"/>
    <col min="13797" max="13797" width="13.85546875" style="45" customWidth="1"/>
    <col min="13798" max="13798" width="12.5703125" style="45" customWidth="1"/>
    <col min="13799" max="13801" width="12.7109375" style="45" customWidth="1"/>
    <col min="13802" max="13807" width="0" style="45" hidden="1" customWidth="1"/>
    <col min="13808" max="13808" width="12.140625" style="45" customWidth="1"/>
    <col min="13809" max="13809" width="15.140625" style="45" customWidth="1"/>
    <col min="13810" max="13836" width="8" style="45" customWidth="1"/>
    <col min="13837" max="14044" width="8" style="45"/>
    <col min="14045" max="14045" width="19" style="45" customWidth="1"/>
    <col min="14046" max="14046" width="0" style="45" hidden="1" customWidth="1"/>
    <col min="14047" max="14047" width="6" style="45" customWidth="1"/>
    <col min="14048" max="14048" width="42.140625" style="45" customWidth="1"/>
    <col min="14049" max="14049" width="0" style="45" hidden="1" customWidth="1"/>
    <col min="14050" max="14050" width="12.7109375" style="45" customWidth="1"/>
    <col min="14051" max="14051" width="13.5703125" style="45" customWidth="1"/>
    <col min="14052" max="14052" width="14" style="45" customWidth="1"/>
    <col min="14053" max="14053" width="13.85546875" style="45" customWidth="1"/>
    <col min="14054" max="14054" width="12.5703125" style="45" customWidth="1"/>
    <col min="14055" max="14057" width="12.7109375" style="45" customWidth="1"/>
    <col min="14058" max="14063" width="0" style="45" hidden="1" customWidth="1"/>
    <col min="14064" max="14064" width="12.140625" style="45" customWidth="1"/>
    <col min="14065" max="14065" width="15.140625" style="45" customWidth="1"/>
    <col min="14066" max="14092" width="8" style="45" customWidth="1"/>
    <col min="14093" max="14300" width="8" style="45"/>
    <col min="14301" max="14301" width="19" style="45" customWidth="1"/>
    <col min="14302" max="14302" width="0" style="45" hidden="1" customWidth="1"/>
    <col min="14303" max="14303" width="6" style="45" customWidth="1"/>
    <col min="14304" max="14304" width="42.140625" style="45" customWidth="1"/>
    <col min="14305" max="14305" width="0" style="45" hidden="1" customWidth="1"/>
    <col min="14306" max="14306" width="12.7109375" style="45" customWidth="1"/>
    <col min="14307" max="14307" width="13.5703125" style="45" customWidth="1"/>
    <col min="14308" max="14308" width="14" style="45" customWidth="1"/>
    <col min="14309" max="14309" width="13.85546875" style="45" customWidth="1"/>
    <col min="14310" max="14310" width="12.5703125" style="45" customWidth="1"/>
    <col min="14311" max="14313" width="12.7109375" style="45" customWidth="1"/>
    <col min="14314" max="14319" width="0" style="45" hidden="1" customWidth="1"/>
    <col min="14320" max="14320" width="12.140625" style="45" customWidth="1"/>
    <col min="14321" max="14321" width="15.140625" style="45" customWidth="1"/>
    <col min="14322" max="14348" width="8" style="45" customWidth="1"/>
    <col min="14349" max="14556" width="8" style="45"/>
    <col min="14557" max="14557" width="19" style="45" customWidth="1"/>
    <col min="14558" max="14558" width="0" style="45" hidden="1" customWidth="1"/>
    <col min="14559" max="14559" width="6" style="45" customWidth="1"/>
    <col min="14560" max="14560" width="42.140625" style="45" customWidth="1"/>
    <col min="14561" max="14561" width="0" style="45" hidden="1" customWidth="1"/>
    <col min="14562" max="14562" width="12.7109375" style="45" customWidth="1"/>
    <col min="14563" max="14563" width="13.5703125" style="45" customWidth="1"/>
    <col min="14564" max="14564" width="14" style="45" customWidth="1"/>
    <col min="14565" max="14565" width="13.85546875" style="45" customWidth="1"/>
    <col min="14566" max="14566" width="12.5703125" style="45" customWidth="1"/>
    <col min="14567" max="14569" width="12.7109375" style="45" customWidth="1"/>
    <col min="14570" max="14575" width="0" style="45" hidden="1" customWidth="1"/>
    <col min="14576" max="14576" width="12.140625" style="45" customWidth="1"/>
    <col min="14577" max="14577" width="15.140625" style="45" customWidth="1"/>
    <col min="14578" max="14604" width="8" style="45" customWidth="1"/>
    <col min="14605" max="14812" width="8" style="45"/>
    <col min="14813" max="14813" width="19" style="45" customWidth="1"/>
    <col min="14814" max="14814" width="0" style="45" hidden="1" customWidth="1"/>
    <col min="14815" max="14815" width="6" style="45" customWidth="1"/>
    <col min="14816" max="14816" width="42.140625" style="45" customWidth="1"/>
    <col min="14817" max="14817" width="0" style="45" hidden="1" customWidth="1"/>
    <col min="14818" max="14818" width="12.7109375" style="45" customWidth="1"/>
    <col min="14819" max="14819" width="13.5703125" style="45" customWidth="1"/>
    <col min="14820" max="14820" width="14" style="45" customWidth="1"/>
    <col min="14821" max="14821" width="13.85546875" style="45" customWidth="1"/>
    <col min="14822" max="14822" width="12.5703125" style="45" customWidth="1"/>
    <col min="14823" max="14825" width="12.7109375" style="45" customWidth="1"/>
    <col min="14826" max="14831" width="0" style="45" hidden="1" customWidth="1"/>
    <col min="14832" max="14832" width="12.140625" style="45" customWidth="1"/>
    <col min="14833" max="14833" width="15.140625" style="45" customWidth="1"/>
    <col min="14834" max="14860" width="8" style="45" customWidth="1"/>
    <col min="14861" max="15068" width="8" style="45"/>
    <col min="15069" max="15069" width="19" style="45" customWidth="1"/>
    <col min="15070" max="15070" width="0" style="45" hidden="1" customWidth="1"/>
    <col min="15071" max="15071" width="6" style="45" customWidth="1"/>
    <col min="15072" max="15072" width="42.140625" style="45" customWidth="1"/>
    <col min="15073" max="15073" width="0" style="45" hidden="1" customWidth="1"/>
    <col min="15074" max="15074" width="12.7109375" style="45" customWidth="1"/>
    <col min="15075" max="15075" width="13.5703125" style="45" customWidth="1"/>
    <col min="15076" max="15076" width="14" style="45" customWidth="1"/>
    <col min="15077" max="15077" width="13.85546875" style="45" customWidth="1"/>
    <col min="15078" max="15078" width="12.5703125" style="45" customWidth="1"/>
    <col min="15079" max="15081" width="12.7109375" style="45" customWidth="1"/>
    <col min="15082" max="15087" width="0" style="45" hidden="1" customWidth="1"/>
    <col min="15088" max="15088" width="12.140625" style="45" customWidth="1"/>
    <col min="15089" max="15089" width="15.140625" style="45" customWidth="1"/>
    <col min="15090" max="15116" width="8" style="45" customWidth="1"/>
    <col min="15117" max="15324" width="8" style="45"/>
    <col min="15325" max="15325" width="19" style="45" customWidth="1"/>
    <col min="15326" max="15326" width="0" style="45" hidden="1" customWidth="1"/>
    <col min="15327" max="15327" width="6" style="45" customWidth="1"/>
    <col min="15328" max="15328" width="42.140625" style="45" customWidth="1"/>
    <col min="15329" max="15329" width="0" style="45" hidden="1" customWidth="1"/>
    <col min="15330" max="15330" width="12.7109375" style="45" customWidth="1"/>
    <col min="15331" max="15331" width="13.5703125" style="45" customWidth="1"/>
    <col min="15332" max="15332" width="14" style="45" customWidth="1"/>
    <col min="15333" max="15333" width="13.85546875" style="45" customWidth="1"/>
    <col min="15334" max="15334" width="12.5703125" style="45" customWidth="1"/>
    <col min="15335" max="15337" width="12.7109375" style="45" customWidth="1"/>
    <col min="15338" max="15343" width="0" style="45" hidden="1" customWidth="1"/>
    <col min="15344" max="15344" width="12.140625" style="45" customWidth="1"/>
    <col min="15345" max="15345" width="15.140625" style="45" customWidth="1"/>
    <col min="15346" max="15372" width="8" style="45" customWidth="1"/>
    <col min="15373" max="15580" width="8" style="45"/>
    <col min="15581" max="15581" width="19" style="45" customWidth="1"/>
    <col min="15582" max="15582" width="0" style="45" hidden="1" customWidth="1"/>
    <col min="15583" max="15583" width="6" style="45" customWidth="1"/>
    <col min="15584" max="15584" width="42.140625" style="45" customWidth="1"/>
    <col min="15585" max="15585" width="0" style="45" hidden="1" customWidth="1"/>
    <col min="15586" max="15586" width="12.7109375" style="45" customWidth="1"/>
    <col min="15587" max="15587" width="13.5703125" style="45" customWidth="1"/>
    <col min="15588" max="15588" width="14" style="45" customWidth="1"/>
    <col min="15589" max="15589" width="13.85546875" style="45" customWidth="1"/>
    <col min="15590" max="15590" width="12.5703125" style="45" customWidth="1"/>
    <col min="15591" max="15593" width="12.7109375" style="45" customWidth="1"/>
    <col min="15594" max="15599" width="0" style="45" hidden="1" customWidth="1"/>
    <col min="15600" max="15600" width="12.140625" style="45" customWidth="1"/>
    <col min="15601" max="15601" width="15.140625" style="45" customWidth="1"/>
    <col min="15602" max="15628" width="8" style="45" customWidth="1"/>
    <col min="15629" max="16384" width="8" style="45"/>
  </cols>
  <sheetData>
    <row r="1" spans="1:163" ht="63" customHeight="1">
      <c r="B1" s="96" t="s">
        <v>49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1:163" s="1" customFormat="1" ht="28.5" customHeight="1">
      <c r="B2" s="2"/>
      <c r="C2" s="100" t="s">
        <v>50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</row>
    <row r="3" spans="1:163" s="1" customFormat="1" ht="15.75"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56"/>
      <c r="O3" s="5"/>
      <c r="P3" s="5"/>
      <c r="Q3" s="5"/>
      <c r="AT3" s="1" t="s">
        <v>48</v>
      </c>
      <c r="BF3" s="24"/>
      <c r="BH3" s="24" t="s">
        <v>16</v>
      </c>
    </row>
    <row r="4" spans="1:163" s="1" customFormat="1" ht="27.6" customHeight="1" thickBot="1">
      <c r="B4" s="101"/>
      <c r="C4" s="88" t="s">
        <v>0</v>
      </c>
      <c r="D4" s="8"/>
      <c r="E4" s="89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5"/>
      <c r="P4" s="5"/>
      <c r="Q4" s="5"/>
      <c r="U4" s="90" t="s">
        <v>24</v>
      </c>
      <c r="V4" s="90"/>
      <c r="W4" s="90"/>
      <c r="X4" s="90"/>
      <c r="Y4" s="90"/>
      <c r="Z4" s="90"/>
      <c r="AA4" s="90"/>
      <c r="AB4" s="90"/>
      <c r="AC4" s="90"/>
      <c r="AD4" s="90"/>
      <c r="AE4" s="93" t="s">
        <v>6</v>
      </c>
      <c r="AF4" s="94"/>
      <c r="AG4" s="95"/>
      <c r="AH4" s="97" t="s">
        <v>7</v>
      </c>
      <c r="AI4" s="98"/>
      <c r="AJ4" s="99"/>
      <c r="AK4" s="97" t="s">
        <v>8</v>
      </c>
      <c r="AL4" s="98"/>
      <c r="AM4" s="99"/>
      <c r="AN4" s="97" t="s">
        <v>9</v>
      </c>
      <c r="AO4" s="98"/>
      <c r="AP4" s="99"/>
      <c r="AQ4" s="97" t="s">
        <v>10</v>
      </c>
      <c r="AR4" s="98"/>
      <c r="AS4" s="99"/>
      <c r="AT4" s="97" t="s">
        <v>11</v>
      </c>
      <c r="AU4" s="98"/>
      <c r="AV4" s="99"/>
      <c r="AW4" s="97" t="s">
        <v>12</v>
      </c>
      <c r="AX4" s="98"/>
      <c r="AY4" s="99"/>
      <c r="AZ4" s="97" t="s">
        <v>13</v>
      </c>
      <c r="BA4" s="98"/>
      <c r="BB4" s="99"/>
      <c r="BC4" s="97" t="s">
        <v>17</v>
      </c>
      <c r="BD4" s="98"/>
      <c r="BE4" s="99"/>
      <c r="BF4" s="97" t="s">
        <v>15</v>
      </c>
      <c r="BG4" s="98"/>
      <c r="BH4" s="99"/>
    </row>
    <row r="5" spans="1:163" s="15" customFormat="1" ht="48" customHeight="1" thickBot="1">
      <c r="A5" s="10"/>
      <c r="B5" s="101"/>
      <c r="C5" s="88"/>
      <c r="D5" s="91" t="s">
        <v>1</v>
      </c>
      <c r="E5" s="55" t="s">
        <v>6</v>
      </c>
      <c r="F5" s="57" t="s">
        <v>7</v>
      </c>
      <c r="G5" s="57" t="s">
        <v>8</v>
      </c>
      <c r="H5" s="57" t="s">
        <v>9</v>
      </c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17</v>
      </c>
      <c r="N5" s="57" t="s">
        <v>15</v>
      </c>
      <c r="O5" s="54" t="s">
        <v>14</v>
      </c>
      <c r="P5" s="50" t="s">
        <v>15</v>
      </c>
      <c r="Q5" s="11" t="s">
        <v>2</v>
      </c>
      <c r="R5" s="12"/>
      <c r="S5" s="13"/>
      <c r="T5" s="10"/>
      <c r="U5" s="55" t="s">
        <v>6</v>
      </c>
      <c r="V5" s="57" t="s">
        <v>7</v>
      </c>
      <c r="W5" s="57" t="s">
        <v>8</v>
      </c>
      <c r="X5" s="57" t="s">
        <v>9</v>
      </c>
      <c r="Y5" s="57" t="s">
        <v>10</v>
      </c>
      <c r="Z5" s="57" t="s">
        <v>11</v>
      </c>
      <c r="AA5" s="57" t="s">
        <v>12</v>
      </c>
      <c r="AB5" s="57" t="s">
        <v>13</v>
      </c>
      <c r="AC5" s="57" t="s">
        <v>17</v>
      </c>
      <c r="AD5" s="57" t="s">
        <v>15</v>
      </c>
      <c r="AE5" s="79" t="s">
        <v>45</v>
      </c>
      <c r="AF5" s="79" t="s">
        <v>46</v>
      </c>
      <c r="AG5" s="79" t="s">
        <v>47</v>
      </c>
      <c r="AH5" s="79" t="s">
        <v>45</v>
      </c>
      <c r="AI5" s="79" t="s">
        <v>46</v>
      </c>
      <c r="AJ5" s="79" t="s">
        <v>47</v>
      </c>
      <c r="AK5" s="79" t="s">
        <v>45</v>
      </c>
      <c r="AL5" s="79" t="s">
        <v>46</v>
      </c>
      <c r="AM5" s="79" t="s">
        <v>47</v>
      </c>
      <c r="AN5" s="79" t="s">
        <v>45</v>
      </c>
      <c r="AO5" s="79" t="s">
        <v>46</v>
      </c>
      <c r="AP5" s="79" t="s">
        <v>47</v>
      </c>
      <c r="AQ5" s="79" t="s">
        <v>45</v>
      </c>
      <c r="AR5" s="79" t="s">
        <v>46</v>
      </c>
      <c r="AS5" s="79" t="s">
        <v>47</v>
      </c>
      <c r="AT5" s="79" t="s">
        <v>45</v>
      </c>
      <c r="AU5" s="79" t="s">
        <v>46</v>
      </c>
      <c r="AV5" s="79" t="s">
        <v>47</v>
      </c>
      <c r="AW5" s="79" t="s">
        <v>45</v>
      </c>
      <c r="AX5" s="79" t="s">
        <v>46</v>
      </c>
      <c r="AY5" s="79" t="s">
        <v>47</v>
      </c>
      <c r="AZ5" s="79" t="s">
        <v>45</v>
      </c>
      <c r="BA5" s="79" t="s">
        <v>46</v>
      </c>
      <c r="BB5" s="79" t="s">
        <v>47</v>
      </c>
      <c r="BC5" s="79" t="s">
        <v>45</v>
      </c>
      <c r="BD5" s="79" t="s">
        <v>46</v>
      </c>
      <c r="BE5" s="79" t="s">
        <v>47</v>
      </c>
      <c r="BF5" s="79" t="s">
        <v>45</v>
      </c>
      <c r="BG5" s="79" t="s">
        <v>46</v>
      </c>
      <c r="BH5" s="79" t="s">
        <v>47</v>
      </c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</row>
    <row r="6" spans="1:163" s="25" customFormat="1" ht="16.5" thickBot="1">
      <c r="A6" s="16"/>
      <c r="B6" s="17" t="s">
        <v>3</v>
      </c>
      <c r="C6" s="18">
        <v>2</v>
      </c>
      <c r="D6" s="92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9">
        <v>1</v>
      </c>
      <c r="P6" s="20">
        <v>16</v>
      </c>
      <c r="Q6" s="21">
        <v>17</v>
      </c>
      <c r="R6" s="22"/>
      <c r="S6" s="23"/>
      <c r="T6" s="16"/>
      <c r="U6" s="18">
        <v>1</v>
      </c>
      <c r="V6" s="18">
        <v>2</v>
      </c>
      <c r="W6" s="18">
        <v>3</v>
      </c>
      <c r="X6" s="18">
        <v>4</v>
      </c>
      <c r="Y6" s="18">
        <v>5</v>
      </c>
      <c r="Z6" s="18">
        <v>6</v>
      </c>
      <c r="AA6" s="18">
        <v>7</v>
      </c>
      <c r="AB6" s="18">
        <v>8</v>
      </c>
      <c r="AC6" s="18">
        <v>9</v>
      </c>
      <c r="AD6" s="18">
        <v>10</v>
      </c>
      <c r="AE6" s="18">
        <v>3</v>
      </c>
      <c r="AF6" s="18">
        <v>4</v>
      </c>
      <c r="AG6" s="18">
        <v>5</v>
      </c>
      <c r="AH6" s="18">
        <v>6</v>
      </c>
      <c r="AI6" s="18">
        <v>7</v>
      </c>
      <c r="AJ6" s="18">
        <v>8</v>
      </c>
      <c r="AK6" s="18">
        <v>9</v>
      </c>
      <c r="AL6" s="18">
        <v>10</v>
      </c>
      <c r="AM6" s="18">
        <v>11</v>
      </c>
      <c r="AN6" s="18">
        <v>12</v>
      </c>
      <c r="AO6" s="18">
        <v>13</v>
      </c>
      <c r="AP6" s="18">
        <v>14</v>
      </c>
      <c r="AQ6" s="18">
        <v>15</v>
      </c>
      <c r="AR6" s="18">
        <v>16</v>
      </c>
      <c r="AS6" s="18">
        <v>17</v>
      </c>
      <c r="AT6" s="18">
        <v>18</v>
      </c>
      <c r="AU6" s="18">
        <v>19</v>
      </c>
      <c r="AV6" s="18">
        <v>20</v>
      </c>
      <c r="AW6" s="18">
        <v>21</v>
      </c>
      <c r="AX6" s="18">
        <v>22</v>
      </c>
      <c r="AY6" s="18">
        <v>23</v>
      </c>
      <c r="AZ6" s="18">
        <v>24</v>
      </c>
      <c r="BA6" s="18">
        <v>25</v>
      </c>
      <c r="BB6" s="18">
        <v>26</v>
      </c>
      <c r="BC6" s="18">
        <v>27</v>
      </c>
      <c r="BD6" s="18">
        <v>28</v>
      </c>
      <c r="BE6" s="18">
        <v>29</v>
      </c>
      <c r="BF6" s="18">
        <v>30</v>
      </c>
      <c r="BG6" s="18">
        <v>31</v>
      </c>
      <c r="BH6" s="18">
        <v>32</v>
      </c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</row>
    <row r="7" spans="1:163" s="35" customFormat="1" ht="87.75" customHeight="1">
      <c r="A7" s="28"/>
      <c r="B7" s="29" t="s">
        <v>3</v>
      </c>
      <c r="C7" s="59" t="s">
        <v>19</v>
      </c>
      <c r="D7" s="30"/>
      <c r="E7" s="61">
        <f>SUM(F7:N7)</f>
        <v>6764100</v>
      </c>
      <c r="F7" s="62">
        <v>608070</v>
      </c>
      <c r="G7" s="62">
        <v>898610</v>
      </c>
      <c r="H7" s="62">
        <v>402250</v>
      </c>
      <c r="I7" s="62">
        <v>333500</v>
      </c>
      <c r="J7" s="62">
        <v>588430</v>
      </c>
      <c r="K7" s="62">
        <v>599890</v>
      </c>
      <c r="L7" s="62">
        <v>512320</v>
      </c>
      <c r="M7" s="62">
        <v>2289890</v>
      </c>
      <c r="N7" s="62">
        <v>531140</v>
      </c>
      <c r="O7" s="31"/>
      <c r="P7" s="32"/>
      <c r="Q7" s="32"/>
      <c r="R7" s="32"/>
      <c r="S7" s="32"/>
      <c r="T7" s="33"/>
      <c r="U7" s="61">
        <f>SUM(V7:AD7)</f>
        <v>-153000</v>
      </c>
      <c r="V7" s="62">
        <f t="shared" ref="V7:V8" si="0">AH7-F7</f>
        <v>312170</v>
      </c>
      <c r="W7" s="62">
        <f t="shared" ref="W7:W8" si="1">AK7-G7</f>
        <v>-359950</v>
      </c>
      <c r="X7" s="62">
        <f t="shared" ref="X7:X8" si="2">AN7-H7</f>
        <v>-179390</v>
      </c>
      <c r="Y7" s="62">
        <f t="shared" ref="Y7:Y8" si="3">AQ7-I7</f>
        <v>1057010</v>
      </c>
      <c r="Z7" s="62">
        <f t="shared" ref="Z7:Z8" si="4">AT7-J7</f>
        <v>878760</v>
      </c>
      <c r="AA7" s="62">
        <f t="shared" ref="AA7:AA8" si="5">AW7-K7</f>
        <v>-272060</v>
      </c>
      <c r="AB7" s="62">
        <f t="shared" ref="AB7:AB8" si="6">AZ7-L7</f>
        <v>631880</v>
      </c>
      <c r="AC7" s="62">
        <f t="shared" ref="AC7:AC8" si="7">BC7-M7</f>
        <v>-2243530</v>
      </c>
      <c r="AD7" s="62">
        <f t="shared" ref="AD7:AD8" si="8">BF7-N7</f>
        <v>22110</v>
      </c>
      <c r="AE7" s="61">
        <f>AH7+AK7+AN7+AQ7+AT7+AW7+AZ7+BC7+BF7</f>
        <v>6611100</v>
      </c>
      <c r="AF7" s="61">
        <f>AI7+AL7+AO7+AR7+AU7+AX7+BA7+BD7+BG7</f>
        <v>6611100</v>
      </c>
      <c r="AG7" s="61">
        <f>AF7/AE7*100</f>
        <v>100</v>
      </c>
      <c r="AH7" s="62">
        <v>920240</v>
      </c>
      <c r="AI7" s="62">
        <v>920240</v>
      </c>
      <c r="AJ7" s="62">
        <f>AI7/AH7*100</f>
        <v>100</v>
      </c>
      <c r="AK7" s="62">
        <v>538660</v>
      </c>
      <c r="AL7" s="62">
        <v>538660</v>
      </c>
      <c r="AM7" s="62">
        <f>AL7/AK7*100</f>
        <v>100</v>
      </c>
      <c r="AN7" s="62">
        <v>222860</v>
      </c>
      <c r="AO7" s="62">
        <v>222860</v>
      </c>
      <c r="AP7" s="62">
        <f>AO7/AN7*100</f>
        <v>100</v>
      </c>
      <c r="AQ7" s="62">
        <f>1456310-65800</f>
        <v>1390510</v>
      </c>
      <c r="AR7" s="62">
        <f>1456310-65800</f>
        <v>1390510</v>
      </c>
      <c r="AS7" s="62">
        <f>AR7/AQ7*100</f>
        <v>100</v>
      </c>
      <c r="AT7" s="62">
        <v>1467190</v>
      </c>
      <c r="AU7" s="62">
        <v>1467190</v>
      </c>
      <c r="AV7" s="62">
        <f>AU7/AT7*100</f>
        <v>100</v>
      </c>
      <c r="AW7" s="62">
        <v>327830</v>
      </c>
      <c r="AX7" s="62">
        <v>327830</v>
      </c>
      <c r="AY7" s="62">
        <f>AX7/AW7*100</f>
        <v>100</v>
      </c>
      <c r="AZ7" s="62">
        <v>1144200</v>
      </c>
      <c r="BA7" s="62">
        <v>1144200</v>
      </c>
      <c r="BB7" s="62">
        <f>BA7/AZ7*100</f>
        <v>100</v>
      </c>
      <c r="BC7" s="62">
        <v>46360</v>
      </c>
      <c r="BD7" s="62">
        <v>46360</v>
      </c>
      <c r="BE7" s="62">
        <f>BD7/BC7*100</f>
        <v>100</v>
      </c>
      <c r="BF7" s="62">
        <v>553250</v>
      </c>
      <c r="BG7" s="62">
        <v>553250</v>
      </c>
      <c r="BH7" s="62">
        <f>BG7/BF7*100</f>
        <v>100</v>
      </c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63" s="35" customFormat="1" ht="81.75" customHeight="1">
      <c r="A8" s="28"/>
      <c r="B8" s="37" t="s">
        <v>4</v>
      </c>
      <c r="C8" s="59" t="s">
        <v>20</v>
      </c>
      <c r="D8" s="63"/>
      <c r="E8" s="61">
        <f>SUM(F8:N8)</f>
        <v>17093700</v>
      </c>
      <c r="F8" s="62">
        <v>2247500</v>
      </c>
      <c r="G8" s="62">
        <v>2164000</v>
      </c>
      <c r="H8" s="62">
        <v>1955500</v>
      </c>
      <c r="I8" s="62">
        <v>1767000</v>
      </c>
      <c r="J8" s="62">
        <f>2728500-650000</f>
        <v>2078500</v>
      </c>
      <c r="K8" s="62">
        <v>2492500</v>
      </c>
      <c r="L8" s="62">
        <v>1158000</v>
      </c>
      <c r="M8" s="62">
        <v>1229200</v>
      </c>
      <c r="N8" s="62">
        <v>2001500</v>
      </c>
      <c r="O8" s="38"/>
      <c r="P8" s="39"/>
      <c r="Q8" s="39"/>
      <c r="R8" s="36"/>
      <c r="S8" s="36"/>
      <c r="T8" s="40"/>
      <c r="U8" s="61">
        <f>SUM(V8:AD8)</f>
        <v>0</v>
      </c>
      <c r="V8" s="62">
        <f t="shared" si="0"/>
        <v>-319540</v>
      </c>
      <c r="W8" s="62">
        <f t="shared" si="1"/>
        <v>352560</v>
      </c>
      <c r="X8" s="62">
        <f t="shared" si="2"/>
        <v>172030</v>
      </c>
      <c r="Y8" s="62">
        <f t="shared" si="3"/>
        <v>-1130180</v>
      </c>
      <c r="Z8" s="62">
        <f t="shared" si="4"/>
        <v>-878760</v>
      </c>
      <c r="AA8" s="62">
        <f t="shared" si="5"/>
        <v>264690</v>
      </c>
      <c r="AB8" s="62">
        <f t="shared" si="6"/>
        <v>-639350</v>
      </c>
      <c r="AC8" s="62">
        <f t="shared" si="7"/>
        <v>2208030</v>
      </c>
      <c r="AD8" s="62">
        <f t="shared" si="8"/>
        <v>-29480</v>
      </c>
      <c r="AE8" s="61">
        <f>AH8+AK8+AN8+AQ8+AT8+AW8+AZ8+BC8+BF8</f>
        <v>17093700</v>
      </c>
      <c r="AF8" s="61">
        <f t="shared" ref="AF8:AF21" si="9">AI8+AL8+AO8+AR8+AU8+AX8+BA8+BD8+BG8</f>
        <v>17093700</v>
      </c>
      <c r="AG8" s="61">
        <f>AF8/AE8*100</f>
        <v>100</v>
      </c>
      <c r="AH8" s="62">
        <v>1927960</v>
      </c>
      <c r="AI8" s="62">
        <v>1927960</v>
      </c>
      <c r="AJ8" s="62">
        <f>AI8/AH8*100</f>
        <v>100</v>
      </c>
      <c r="AK8" s="62">
        <v>2516560</v>
      </c>
      <c r="AL8" s="62">
        <v>2516560</v>
      </c>
      <c r="AM8" s="62">
        <f>AL8/AK8*100</f>
        <v>100</v>
      </c>
      <c r="AN8" s="62">
        <v>2127530</v>
      </c>
      <c r="AO8" s="62">
        <v>2127530</v>
      </c>
      <c r="AP8" s="62">
        <f>AO8/AN8*100</f>
        <v>100</v>
      </c>
      <c r="AQ8" s="62">
        <v>636820</v>
      </c>
      <c r="AR8" s="62">
        <v>636820</v>
      </c>
      <c r="AS8" s="62">
        <f>AR8/AQ8*100</f>
        <v>100</v>
      </c>
      <c r="AT8" s="62">
        <v>1199740</v>
      </c>
      <c r="AU8" s="62">
        <v>1199740</v>
      </c>
      <c r="AV8" s="62">
        <f>AU8/AT8*100</f>
        <v>100</v>
      </c>
      <c r="AW8" s="62">
        <v>2757190</v>
      </c>
      <c r="AX8" s="62">
        <v>2757190</v>
      </c>
      <c r="AY8" s="62">
        <f>AX8/AW8*100</f>
        <v>100</v>
      </c>
      <c r="AZ8" s="62">
        <v>518650</v>
      </c>
      <c r="BA8" s="62">
        <v>518650</v>
      </c>
      <c r="BB8" s="62">
        <f>BA8/AZ8*100</f>
        <v>100</v>
      </c>
      <c r="BC8" s="62">
        <v>3437230</v>
      </c>
      <c r="BD8" s="62">
        <v>3437230</v>
      </c>
      <c r="BE8" s="62">
        <f>BD8/BC8*100</f>
        <v>100</v>
      </c>
      <c r="BF8" s="62">
        <v>1972020</v>
      </c>
      <c r="BG8" s="62">
        <v>1972020</v>
      </c>
      <c r="BH8" s="62">
        <f>BG8/BF8*100</f>
        <v>100</v>
      </c>
      <c r="BI8" s="34"/>
      <c r="BJ8" s="34"/>
      <c r="BK8" s="34"/>
      <c r="BL8" s="34"/>
      <c r="BM8" s="67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</row>
    <row r="9" spans="1:163" s="35" customFormat="1" ht="57" hidden="1" customHeight="1">
      <c r="A9" s="28"/>
      <c r="B9" s="29" t="s">
        <v>5</v>
      </c>
      <c r="C9" s="58" t="s">
        <v>18</v>
      </c>
      <c r="D9" s="41"/>
      <c r="E9" s="61">
        <f>SUM(F9:N9)</f>
        <v>542700</v>
      </c>
      <c r="F9" s="62">
        <v>60900</v>
      </c>
      <c r="G9" s="62">
        <v>143400</v>
      </c>
      <c r="H9" s="62">
        <v>47400</v>
      </c>
      <c r="I9" s="62">
        <v>47400</v>
      </c>
      <c r="J9" s="62">
        <v>60900</v>
      </c>
      <c r="K9" s="62">
        <v>60900</v>
      </c>
      <c r="L9" s="62">
        <v>60900</v>
      </c>
      <c r="M9" s="62">
        <v>0</v>
      </c>
      <c r="N9" s="62">
        <v>60900</v>
      </c>
      <c r="O9" s="42"/>
      <c r="P9" s="43"/>
      <c r="Q9" s="43"/>
      <c r="R9" s="43"/>
      <c r="S9" s="43"/>
      <c r="T9" s="44"/>
      <c r="U9" s="61">
        <f>SUM(V9:AD9)</f>
        <v>-542700</v>
      </c>
      <c r="V9" s="62">
        <f>AH9-F9</f>
        <v>-60900</v>
      </c>
      <c r="W9" s="62">
        <f>AK9-G9</f>
        <v>-143400</v>
      </c>
      <c r="X9" s="62">
        <f>AN9-H9</f>
        <v>-47400</v>
      </c>
      <c r="Y9" s="62">
        <f>AQ9-I9</f>
        <v>-47400</v>
      </c>
      <c r="Z9" s="62">
        <f>AT9-J9</f>
        <v>-60900</v>
      </c>
      <c r="AA9" s="62">
        <f>AW9-K9</f>
        <v>-60900</v>
      </c>
      <c r="AB9" s="62">
        <f>AZ9-L9</f>
        <v>-60900</v>
      </c>
      <c r="AC9" s="62">
        <f>BC9-M9</f>
        <v>0</v>
      </c>
      <c r="AD9" s="62">
        <f>BF9-N9</f>
        <v>-60900</v>
      </c>
      <c r="AE9" s="61">
        <f t="shared" ref="AE9:AE10" si="10">SUM(AH9:BF9)</f>
        <v>0</v>
      </c>
      <c r="AF9" s="61">
        <f t="shared" si="9"/>
        <v>0</v>
      </c>
      <c r="AG9" s="61"/>
      <c r="AH9" s="62">
        <f>122700-122700</f>
        <v>0</v>
      </c>
      <c r="AI9" s="62"/>
      <c r="AJ9" s="62"/>
      <c r="AK9" s="62">
        <f>306800-306800</f>
        <v>0</v>
      </c>
      <c r="AL9" s="62"/>
      <c r="AM9" s="62"/>
      <c r="AN9" s="62">
        <f>122700-122700</f>
        <v>0</v>
      </c>
      <c r="AO9" s="62"/>
      <c r="AP9" s="62"/>
      <c r="AQ9" s="62">
        <f>92000-92000</f>
        <v>0</v>
      </c>
      <c r="AR9" s="62"/>
      <c r="AS9" s="62"/>
      <c r="AT9" s="62">
        <f>122700-122700</f>
        <v>0</v>
      </c>
      <c r="AU9" s="62"/>
      <c r="AV9" s="62"/>
      <c r="AW9" s="62">
        <f>122700-122700</f>
        <v>0</v>
      </c>
      <c r="AX9" s="62"/>
      <c r="AY9" s="62"/>
      <c r="AZ9" s="62">
        <f>122700-122700</f>
        <v>0</v>
      </c>
      <c r="BA9" s="62"/>
      <c r="BB9" s="62"/>
      <c r="BC9" s="62">
        <v>0</v>
      </c>
      <c r="BD9" s="62"/>
      <c r="BE9" s="62"/>
      <c r="BF9" s="62">
        <f>121500-121500</f>
        <v>0</v>
      </c>
      <c r="BG9" s="62"/>
      <c r="BH9" s="62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</row>
    <row r="10" spans="1:163" s="35" customFormat="1" ht="76.900000000000006" hidden="1" customHeight="1">
      <c r="A10" s="28"/>
      <c r="B10" s="29" t="s">
        <v>21</v>
      </c>
      <c r="C10" s="58" t="s">
        <v>26</v>
      </c>
      <c r="D10" s="4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42"/>
      <c r="P10" s="43"/>
      <c r="Q10" s="43"/>
      <c r="R10" s="43"/>
      <c r="S10" s="43"/>
      <c r="T10" s="44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1">
        <f t="shared" si="10"/>
        <v>0</v>
      </c>
      <c r="AF10" s="61">
        <f t="shared" si="9"/>
        <v>0</v>
      </c>
      <c r="AG10" s="61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>
        <f>525621-525621</f>
        <v>0</v>
      </c>
      <c r="BD10" s="62"/>
      <c r="BE10" s="62"/>
      <c r="BF10" s="62"/>
      <c r="BG10" s="62"/>
      <c r="BH10" s="62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</row>
    <row r="11" spans="1:163" s="87" customFormat="1" ht="23.25" customHeight="1">
      <c r="A11" s="80"/>
      <c r="B11" s="81" t="s">
        <v>5</v>
      </c>
      <c r="C11" s="64" t="s">
        <v>22</v>
      </c>
      <c r="D11" s="82"/>
      <c r="E11" s="65">
        <f>SUM(F11:N11)</f>
        <v>0</v>
      </c>
      <c r="F11" s="65"/>
      <c r="G11" s="65"/>
      <c r="H11" s="65"/>
      <c r="I11" s="65"/>
      <c r="J11" s="65"/>
      <c r="K11" s="65"/>
      <c r="L11" s="65"/>
      <c r="M11" s="65"/>
      <c r="N11" s="65"/>
      <c r="O11" s="83"/>
      <c r="P11" s="84"/>
      <c r="Q11" s="84"/>
      <c r="R11" s="84"/>
      <c r="S11" s="84"/>
      <c r="T11" s="85"/>
      <c r="U11" s="65">
        <f>SUM(V11:AD11)</f>
        <v>0</v>
      </c>
      <c r="V11" s="65"/>
      <c r="W11" s="65"/>
      <c r="X11" s="65"/>
      <c r="Y11" s="65"/>
      <c r="Z11" s="65"/>
      <c r="AA11" s="65"/>
      <c r="AB11" s="65"/>
      <c r="AC11" s="65"/>
      <c r="AD11" s="65"/>
      <c r="AE11" s="65">
        <f>AH11+AK11+AN11+AQ11+AT11+AW11+AZ11+BC11+BF11</f>
        <v>22227253.32</v>
      </c>
      <c r="AF11" s="65">
        <f t="shared" si="9"/>
        <v>22227253.32</v>
      </c>
      <c r="AG11" s="65">
        <f>AF11/AE11*100</f>
        <v>100</v>
      </c>
      <c r="AH11" s="65">
        <f>AH12+AH13+AH14+AH15+AH16+AH18+AH17+AH19+AH20</f>
        <v>2338456.36</v>
      </c>
      <c r="AI11" s="65">
        <f>AI12+AI13+AI14+AI15+AI16+AI18+AI17+AI19+AI20</f>
        <v>2338456.36</v>
      </c>
      <c r="AJ11" s="65">
        <f>AI11/AH11*100</f>
        <v>100</v>
      </c>
      <c r="AK11" s="65">
        <f t="shared" ref="AK11:BG11" si="11">AK12+AK13+AK14+AK15+AK16+AK18+AK17+AK19+AK20</f>
        <v>3888713.5</v>
      </c>
      <c r="AL11" s="65">
        <f t="shared" si="11"/>
        <v>3888713.5</v>
      </c>
      <c r="AM11" s="65">
        <f>AL11/AK11*100</f>
        <v>100</v>
      </c>
      <c r="AN11" s="65">
        <f t="shared" si="11"/>
        <v>1356273.51</v>
      </c>
      <c r="AO11" s="65">
        <f t="shared" si="11"/>
        <v>1356273.51</v>
      </c>
      <c r="AP11" s="65">
        <f>AO11/AN11*100</f>
        <v>100</v>
      </c>
      <c r="AQ11" s="65">
        <f t="shared" si="11"/>
        <v>1915982.46</v>
      </c>
      <c r="AR11" s="65">
        <f t="shared" si="11"/>
        <v>1915982.46</v>
      </c>
      <c r="AS11" s="65">
        <f>AR11/AQ11*100</f>
        <v>100</v>
      </c>
      <c r="AT11" s="65">
        <f t="shared" si="11"/>
        <v>2011580</v>
      </c>
      <c r="AU11" s="65">
        <f t="shared" si="11"/>
        <v>2011580</v>
      </c>
      <c r="AV11" s="65">
        <f>AU11/AT11*100</f>
        <v>100</v>
      </c>
      <c r="AW11" s="65">
        <f t="shared" si="11"/>
        <v>1859407.62</v>
      </c>
      <c r="AX11" s="65">
        <f t="shared" si="11"/>
        <v>1859407.62</v>
      </c>
      <c r="AY11" s="65">
        <f>AX11/AW11*100</f>
        <v>100</v>
      </c>
      <c r="AZ11" s="65">
        <f>AZ12+AZ13+AZ14+AZ15+AZ16+AZ18+AZ17+AZ19+AZ20</f>
        <v>3059845.87</v>
      </c>
      <c r="BA11" s="65">
        <f>BA12+BA13+BA14+BA15+BA16+BA18+BA17+BA19+BA20</f>
        <v>3059845.87</v>
      </c>
      <c r="BB11" s="65">
        <f>BA11/AZ11*100</f>
        <v>100</v>
      </c>
      <c r="BC11" s="65">
        <f t="shared" si="11"/>
        <v>4831718</v>
      </c>
      <c r="BD11" s="65">
        <f t="shared" si="11"/>
        <v>4831718</v>
      </c>
      <c r="BE11" s="65">
        <f>BD11/BC11*100</f>
        <v>100</v>
      </c>
      <c r="BF11" s="65">
        <f t="shared" si="11"/>
        <v>965276</v>
      </c>
      <c r="BG11" s="65">
        <f t="shared" si="11"/>
        <v>965276</v>
      </c>
      <c r="BH11" s="65">
        <f>BG11/BF11*100</f>
        <v>100</v>
      </c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</row>
    <row r="12" spans="1:163" s="76" customFormat="1" ht="53.25" customHeight="1">
      <c r="A12" s="68"/>
      <c r="B12" s="69" t="s">
        <v>33</v>
      </c>
      <c r="C12" s="66" t="s">
        <v>25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61">
        <f>AH12+AK12+AN12+AQ12+AT12+AW12+AZ12+BC12+BF12</f>
        <v>9918900</v>
      </c>
      <c r="AF12" s="61">
        <f t="shared" si="9"/>
        <v>9918900</v>
      </c>
      <c r="AG12" s="61">
        <f>AF12/AE12*100</f>
        <v>100</v>
      </c>
      <c r="AH12" s="72">
        <f>1321100+239100</f>
        <v>1560200</v>
      </c>
      <c r="AI12" s="72">
        <f>1321100+239100</f>
        <v>1560200</v>
      </c>
      <c r="AJ12" s="62">
        <f t="shared" ref="AJ12:AJ13" si="12">AI12/AH12*100</f>
        <v>100</v>
      </c>
      <c r="AK12" s="62">
        <v>1382350</v>
      </c>
      <c r="AL12" s="62">
        <v>1382350</v>
      </c>
      <c r="AM12" s="62">
        <f>AL12/AK12*100</f>
        <v>100</v>
      </c>
      <c r="AN12" s="62">
        <v>734100</v>
      </c>
      <c r="AO12" s="62">
        <v>734100</v>
      </c>
      <c r="AP12" s="62">
        <f t="shared" ref="AP12:AP16" si="13">AO12/AN12*100</f>
        <v>100</v>
      </c>
      <c r="AQ12" s="62">
        <v>1000650</v>
      </c>
      <c r="AR12" s="62">
        <v>1000650</v>
      </c>
      <c r="AS12" s="62">
        <f t="shared" ref="AS12:AS16" si="14">AR12/AQ12*100</f>
        <v>100</v>
      </c>
      <c r="AT12" s="62">
        <v>836300</v>
      </c>
      <c r="AU12" s="62">
        <v>836300</v>
      </c>
      <c r="AV12" s="62">
        <f t="shared" ref="AV12:AV21" si="15">AU12/AT12*100</f>
        <v>100</v>
      </c>
      <c r="AW12" s="62">
        <v>1302300</v>
      </c>
      <c r="AX12" s="62">
        <v>1302300</v>
      </c>
      <c r="AY12" s="62">
        <f t="shared" ref="AY12:AY19" si="16">AX12/AW12*100</f>
        <v>100</v>
      </c>
      <c r="AZ12" s="62">
        <f>158900+968400</f>
        <v>1127300</v>
      </c>
      <c r="BA12" s="62">
        <f>158900+968400</f>
        <v>1127300</v>
      </c>
      <c r="BB12" s="62">
        <f t="shared" ref="BB12:BB16" si="17">BA12/AZ12*100</f>
        <v>100</v>
      </c>
      <c r="BC12" s="62">
        <v>1476900</v>
      </c>
      <c r="BD12" s="62">
        <v>1476900</v>
      </c>
      <c r="BE12" s="62">
        <f t="shared" ref="BE12:BE17" si="18">BD12/BC12*100</f>
        <v>100</v>
      </c>
      <c r="BF12" s="62">
        <v>498800</v>
      </c>
      <c r="BG12" s="62">
        <v>498800</v>
      </c>
      <c r="BH12" s="62">
        <f t="shared" ref="BH12:BH13" si="19">BG12/BF12*100</f>
        <v>100</v>
      </c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</row>
    <row r="13" spans="1:163" s="76" customFormat="1" ht="51" customHeight="1">
      <c r="A13" s="68"/>
      <c r="B13" s="69" t="s">
        <v>34</v>
      </c>
      <c r="C13" s="77" t="s">
        <v>28</v>
      </c>
      <c r="D13" s="70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74"/>
      <c r="Q13" s="74"/>
      <c r="R13" s="74"/>
      <c r="S13" s="74"/>
      <c r="T13" s="75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61">
        <f t="shared" ref="AE13:AE21" si="20">AH13+AK13+AN13+AQ13+AT13+AW13+AZ13+BC13+BF13</f>
        <v>7530432.46</v>
      </c>
      <c r="AF13" s="61">
        <f t="shared" si="9"/>
        <v>7530432.46</v>
      </c>
      <c r="AG13" s="61">
        <f t="shared" ref="AG13:AG20" si="21">AF13/AE13*100</f>
        <v>100</v>
      </c>
      <c r="AH13" s="62">
        <f>80000+5000+500000+75000</f>
        <v>660000</v>
      </c>
      <c r="AI13" s="62">
        <f>80000+5000+500000+75000</f>
        <v>660000</v>
      </c>
      <c r="AJ13" s="62">
        <f t="shared" si="12"/>
        <v>100</v>
      </c>
      <c r="AK13" s="62">
        <f>150000+56100+800000+300000</f>
        <v>1306100</v>
      </c>
      <c r="AL13" s="62">
        <f>150000+56100+800000+300000</f>
        <v>1306100</v>
      </c>
      <c r="AM13" s="62">
        <f>AL13/AK13*100</f>
        <v>100</v>
      </c>
      <c r="AN13" s="62">
        <f>80000+300000+75000</f>
        <v>455000</v>
      </c>
      <c r="AO13" s="62">
        <f>80000+300000+75000</f>
        <v>455000</v>
      </c>
      <c r="AP13" s="62">
        <f t="shared" si="13"/>
        <v>100</v>
      </c>
      <c r="AQ13" s="62">
        <f>150000-50000+500000+75000+212332.46</f>
        <v>887332.46</v>
      </c>
      <c r="AR13" s="62">
        <f>150000-50000+500000+75000+212332.46</f>
        <v>887332.46</v>
      </c>
      <c r="AS13" s="62">
        <f t="shared" si="14"/>
        <v>100</v>
      </c>
      <c r="AT13" s="62">
        <f>50000+500000+150000</f>
        <v>700000</v>
      </c>
      <c r="AU13" s="62">
        <f>50000+500000+150000</f>
        <v>700000</v>
      </c>
      <c r="AV13" s="62">
        <f t="shared" si="15"/>
        <v>100</v>
      </c>
      <c r="AW13" s="62">
        <f>50000+7000+150000+100000</f>
        <v>307000</v>
      </c>
      <c r="AX13" s="62">
        <f>50000+7000+150000+100000</f>
        <v>307000</v>
      </c>
      <c r="AY13" s="62">
        <f t="shared" si="16"/>
        <v>100</v>
      </c>
      <c r="AZ13" s="62">
        <f>50000+600000+185000</f>
        <v>835000</v>
      </c>
      <c r="BA13" s="62">
        <f>50000+600000+185000</f>
        <v>835000</v>
      </c>
      <c r="BB13" s="62">
        <f t="shared" si="17"/>
        <v>100</v>
      </c>
      <c r="BC13" s="62">
        <f>200000+50000+10000+20000+500000+1400000</f>
        <v>2180000</v>
      </c>
      <c r="BD13" s="62">
        <f>200000+50000+10000+20000+500000+1400000</f>
        <v>2180000</v>
      </c>
      <c r="BE13" s="62">
        <f t="shared" si="18"/>
        <v>100</v>
      </c>
      <c r="BF13" s="72">
        <f>50000+150000</f>
        <v>200000</v>
      </c>
      <c r="BG13" s="72">
        <f>50000+150000</f>
        <v>200000</v>
      </c>
      <c r="BH13" s="62">
        <f t="shared" si="19"/>
        <v>100</v>
      </c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</row>
    <row r="14" spans="1:163" s="76" customFormat="1" ht="31.5" customHeight="1">
      <c r="A14" s="68"/>
      <c r="B14" s="69" t="s">
        <v>35</v>
      </c>
      <c r="C14" s="77" t="s">
        <v>27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61">
        <f t="shared" si="20"/>
        <v>1398088</v>
      </c>
      <c r="AF14" s="61">
        <f t="shared" si="9"/>
        <v>1398088</v>
      </c>
      <c r="AG14" s="61">
        <f t="shared" si="21"/>
        <v>100</v>
      </c>
      <c r="AH14" s="62"/>
      <c r="AI14" s="62"/>
      <c r="AJ14" s="62"/>
      <c r="AK14" s="62">
        <f>232822+70000</f>
        <v>302822</v>
      </c>
      <c r="AL14" s="62">
        <f>232822+70000</f>
        <v>302822</v>
      </c>
      <c r="AM14" s="62">
        <f>AL14/AK14*100</f>
        <v>100</v>
      </c>
      <c r="AN14" s="62"/>
      <c r="AO14" s="62"/>
      <c r="AP14" s="62"/>
      <c r="AQ14" s="62"/>
      <c r="AR14" s="62"/>
      <c r="AS14" s="62"/>
      <c r="AT14" s="62">
        <v>352280</v>
      </c>
      <c r="AU14" s="62">
        <v>352280</v>
      </c>
      <c r="AV14" s="62">
        <f t="shared" si="15"/>
        <v>100</v>
      </c>
      <c r="AW14" s="62">
        <f>94330+50000</f>
        <v>144330</v>
      </c>
      <c r="AX14" s="62">
        <f>94330+50000</f>
        <v>144330</v>
      </c>
      <c r="AY14" s="62">
        <f t="shared" si="16"/>
        <v>100</v>
      </c>
      <c r="AZ14" s="62">
        <f>233898+50000</f>
        <v>283898</v>
      </c>
      <c r="BA14" s="62">
        <f>233898+50000</f>
        <v>283898</v>
      </c>
      <c r="BB14" s="62">
        <f t="shared" si="17"/>
        <v>100</v>
      </c>
      <c r="BC14" s="62">
        <f>100000+50000+164758</f>
        <v>314758</v>
      </c>
      <c r="BD14" s="62">
        <f>100000+50000+164758</f>
        <v>314758</v>
      </c>
      <c r="BE14" s="62">
        <f t="shared" si="18"/>
        <v>100</v>
      </c>
      <c r="BF14" s="72"/>
      <c r="BG14" s="72"/>
      <c r="BH14" s="62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</row>
    <row r="15" spans="1:163" s="76" customFormat="1" ht="36" customHeight="1">
      <c r="A15" s="68"/>
      <c r="B15" s="69" t="s">
        <v>36</v>
      </c>
      <c r="C15" s="77" t="s">
        <v>29</v>
      </c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61">
        <f t="shared" si="20"/>
        <v>124000</v>
      </c>
      <c r="AF15" s="61">
        <f t="shared" si="9"/>
        <v>124000</v>
      </c>
      <c r="AG15" s="61">
        <f t="shared" si="21"/>
        <v>100</v>
      </c>
      <c r="AH15" s="62">
        <f>6000+6000</f>
        <v>12000</v>
      </c>
      <c r="AI15" s="62">
        <f>6000+6000</f>
        <v>12000</v>
      </c>
      <c r="AJ15" s="62">
        <f>AI15/AH15*100</f>
        <v>100</v>
      </c>
      <c r="AK15" s="62">
        <f>10000+10000</f>
        <v>20000</v>
      </c>
      <c r="AL15" s="62">
        <f>10000+10000</f>
        <v>20000</v>
      </c>
      <c r="AM15" s="62">
        <f t="shared" ref="AM15:AM16" si="22">AL15/AK15*100</f>
        <v>100</v>
      </c>
      <c r="AN15" s="62">
        <f>4000+4000</f>
        <v>8000</v>
      </c>
      <c r="AO15" s="62">
        <f>4000+4000</f>
        <v>8000</v>
      </c>
      <c r="AP15" s="62">
        <f t="shared" si="13"/>
        <v>100</v>
      </c>
      <c r="AQ15" s="62">
        <f>4000+4000</f>
        <v>8000</v>
      </c>
      <c r="AR15" s="62">
        <f>4000+4000</f>
        <v>8000</v>
      </c>
      <c r="AS15" s="62">
        <f t="shared" si="14"/>
        <v>100</v>
      </c>
      <c r="AT15" s="62">
        <f>4000+4000</f>
        <v>8000</v>
      </c>
      <c r="AU15" s="62">
        <f>4000+4000</f>
        <v>8000</v>
      </c>
      <c r="AV15" s="62">
        <f t="shared" si="15"/>
        <v>100</v>
      </c>
      <c r="AW15" s="62">
        <f>8000+8000</f>
        <v>16000</v>
      </c>
      <c r="AX15" s="62">
        <f>8000+8000</f>
        <v>16000</v>
      </c>
      <c r="AY15" s="62">
        <f t="shared" si="16"/>
        <v>100</v>
      </c>
      <c r="AZ15" s="62">
        <f>4000+4000</f>
        <v>8000</v>
      </c>
      <c r="BA15" s="62">
        <f>4000+4000</f>
        <v>8000</v>
      </c>
      <c r="BB15" s="62">
        <f t="shared" si="17"/>
        <v>100</v>
      </c>
      <c r="BC15" s="62">
        <f>12000+12000</f>
        <v>24000</v>
      </c>
      <c r="BD15" s="62">
        <f>12000+12000</f>
        <v>24000</v>
      </c>
      <c r="BE15" s="62">
        <f t="shared" si="18"/>
        <v>100</v>
      </c>
      <c r="BF15" s="72">
        <f>10000+10000</f>
        <v>20000</v>
      </c>
      <c r="BG15" s="72">
        <f>10000+10000</f>
        <v>20000</v>
      </c>
      <c r="BH15" s="62">
        <f t="shared" ref="BH15:BH21" si="23">BG15/BF15*100</f>
        <v>100</v>
      </c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</row>
    <row r="16" spans="1:163" s="76" customFormat="1" ht="78.599999999999994" customHeight="1">
      <c r="A16" s="68"/>
      <c r="B16" s="69" t="s">
        <v>37</v>
      </c>
      <c r="C16" s="77" t="s">
        <v>30</v>
      </c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61">
        <f t="shared" si="20"/>
        <v>1582197.5</v>
      </c>
      <c r="AF16" s="61">
        <f t="shared" si="9"/>
        <v>1582197.5</v>
      </c>
      <c r="AG16" s="61">
        <f t="shared" si="21"/>
        <v>100</v>
      </c>
      <c r="AH16" s="62"/>
      <c r="AI16" s="62"/>
      <c r="AJ16" s="62"/>
      <c r="AK16" s="62">
        <f>20000+160448.5+298776+298217</f>
        <v>777441.5</v>
      </c>
      <c r="AL16" s="62">
        <f>20000+160448.5+298776+298217</f>
        <v>777441.5</v>
      </c>
      <c r="AM16" s="62">
        <f t="shared" si="22"/>
        <v>100</v>
      </c>
      <c r="AN16" s="62">
        <v>39008</v>
      </c>
      <c r="AO16" s="62">
        <v>39008</v>
      </c>
      <c r="AP16" s="62">
        <f t="shared" si="13"/>
        <v>100</v>
      </c>
      <c r="AQ16" s="62">
        <f>20000</f>
        <v>20000</v>
      </c>
      <c r="AR16" s="62">
        <f>20000</f>
        <v>20000</v>
      </c>
      <c r="AS16" s="62">
        <f t="shared" si="14"/>
        <v>100</v>
      </c>
      <c r="AT16" s="62">
        <v>39000</v>
      </c>
      <c r="AU16" s="62">
        <v>39000</v>
      </c>
      <c r="AV16" s="62">
        <f t="shared" si="15"/>
        <v>100</v>
      </c>
      <c r="AW16" s="62"/>
      <c r="AX16" s="62"/>
      <c r="AY16" s="62"/>
      <c r="AZ16" s="62">
        <f>30000+88317</f>
        <v>118317</v>
      </c>
      <c r="BA16" s="62">
        <f>30000+88317</f>
        <v>118317</v>
      </c>
      <c r="BB16" s="62">
        <f t="shared" si="17"/>
        <v>100</v>
      </c>
      <c r="BC16" s="62">
        <f>12000+300000+137646+162400+126282-162400-126282+127788+99767-107646</f>
        <v>569555</v>
      </c>
      <c r="BD16" s="62">
        <f>12000+300000+137646+162400+126282-162400-126282+127788+99767-107646</f>
        <v>569555</v>
      </c>
      <c r="BE16" s="62">
        <f t="shared" si="18"/>
        <v>100</v>
      </c>
      <c r="BF16" s="72">
        <v>18876</v>
      </c>
      <c r="BG16" s="72">
        <v>18876</v>
      </c>
      <c r="BH16" s="62">
        <f t="shared" si="23"/>
        <v>100</v>
      </c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</row>
    <row r="17" spans="1:163" s="76" customFormat="1" ht="64.150000000000006" customHeight="1">
      <c r="A17" s="68"/>
      <c r="B17" s="69" t="s">
        <v>38</v>
      </c>
      <c r="C17" s="77" t="s">
        <v>41</v>
      </c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61">
        <f t="shared" si="20"/>
        <v>299065</v>
      </c>
      <c r="AF17" s="61">
        <f t="shared" si="9"/>
        <v>299065</v>
      </c>
      <c r="AG17" s="61">
        <f t="shared" si="21"/>
        <v>100</v>
      </c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>
        <v>32560</v>
      </c>
      <c r="AX17" s="62">
        <v>32560</v>
      </c>
      <c r="AY17" s="62">
        <f t="shared" si="16"/>
        <v>100</v>
      </c>
      <c r="AZ17" s="62"/>
      <c r="BA17" s="62"/>
      <c r="BB17" s="62"/>
      <c r="BC17" s="62">
        <f>111700+83876+70929</f>
        <v>266505</v>
      </c>
      <c r="BD17" s="62">
        <f>111700+83876+70929</f>
        <v>266505</v>
      </c>
      <c r="BE17" s="62">
        <f t="shared" si="18"/>
        <v>100</v>
      </c>
      <c r="BF17" s="72"/>
      <c r="BG17" s="62"/>
      <c r="BH17" s="62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</row>
    <row r="18" spans="1:163" s="76" customFormat="1" ht="38.450000000000003" customHeight="1">
      <c r="A18" s="68"/>
      <c r="B18" s="69" t="s">
        <v>39</v>
      </c>
      <c r="C18" s="77" t="s">
        <v>31</v>
      </c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61">
        <f t="shared" si="20"/>
        <v>297256.36</v>
      </c>
      <c r="AF18" s="61">
        <f t="shared" si="9"/>
        <v>297256.36</v>
      </c>
      <c r="AG18" s="61">
        <f t="shared" si="21"/>
        <v>100</v>
      </c>
      <c r="AH18" s="62">
        <f>70000+130000-93743.64</f>
        <v>106256.36</v>
      </c>
      <c r="AI18" s="62">
        <f>70000+130000-93743.64</f>
        <v>106256.36</v>
      </c>
      <c r="AJ18" s="62">
        <f>AI18/AH18*100</f>
        <v>100</v>
      </c>
      <c r="AK18" s="62"/>
      <c r="AL18" s="62"/>
      <c r="AM18" s="62"/>
      <c r="AN18" s="62"/>
      <c r="AO18" s="62"/>
      <c r="AP18" s="62"/>
      <c r="AQ18" s="62"/>
      <c r="AR18" s="62"/>
      <c r="AS18" s="62"/>
      <c r="AT18" s="62">
        <v>6000</v>
      </c>
      <c r="AU18" s="62">
        <v>6000</v>
      </c>
      <c r="AV18" s="62">
        <f t="shared" si="15"/>
        <v>100</v>
      </c>
      <c r="AW18" s="62"/>
      <c r="AX18" s="62"/>
      <c r="AY18" s="62"/>
      <c r="AZ18" s="62"/>
      <c r="BA18" s="62"/>
      <c r="BB18" s="62"/>
      <c r="BC18" s="62"/>
      <c r="BD18" s="62"/>
      <c r="BE18" s="62"/>
      <c r="BF18" s="72">
        <v>185000</v>
      </c>
      <c r="BG18" s="72">
        <v>185000</v>
      </c>
      <c r="BH18" s="62">
        <f t="shared" si="23"/>
        <v>100</v>
      </c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</row>
    <row r="19" spans="1:163" s="76" customFormat="1" ht="31.9" customHeight="1">
      <c r="A19" s="68"/>
      <c r="B19" s="69" t="s">
        <v>40</v>
      </c>
      <c r="C19" s="77" t="s">
        <v>32</v>
      </c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61">
        <f t="shared" si="20"/>
        <v>462600</v>
      </c>
      <c r="AF19" s="61">
        <f t="shared" si="9"/>
        <v>462600</v>
      </c>
      <c r="AG19" s="61">
        <f t="shared" si="21"/>
        <v>100</v>
      </c>
      <c r="AH19" s="62"/>
      <c r="AI19" s="62"/>
      <c r="AJ19" s="62"/>
      <c r="AK19" s="62">
        <v>100000</v>
      </c>
      <c r="AL19" s="62">
        <v>100000</v>
      </c>
      <c r="AM19" s="62">
        <f>AL19/AK19*100</f>
        <v>100</v>
      </c>
      <c r="AN19" s="62">
        <v>120165.51</v>
      </c>
      <c r="AO19" s="62">
        <v>120165.51</v>
      </c>
      <c r="AP19" s="62">
        <f t="shared" ref="AP19" si="24">AO19/AN19*100</f>
        <v>100</v>
      </c>
      <c r="AQ19" s="62"/>
      <c r="AR19" s="62"/>
      <c r="AS19" s="62"/>
      <c r="AT19" s="62">
        <f>20000+50000</f>
        <v>70000</v>
      </c>
      <c r="AU19" s="62">
        <f>20000+50000</f>
        <v>70000</v>
      </c>
      <c r="AV19" s="62">
        <f t="shared" si="15"/>
        <v>100</v>
      </c>
      <c r="AW19" s="62">
        <v>57217.62</v>
      </c>
      <c r="AX19" s="62">
        <v>57217.62</v>
      </c>
      <c r="AY19" s="62">
        <f t="shared" si="16"/>
        <v>100</v>
      </c>
      <c r="AZ19" s="62">
        <v>72616.87</v>
      </c>
      <c r="BA19" s="62">
        <v>72616.87</v>
      </c>
      <c r="BB19" s="62">
        <f t="shared" ref="BB19:BB20" si="25">BA19/AZ19*100</f>
        <v>100</v>
      </c>
      <c r="BC19" s="62"/>
      <c r="BD19" s="62"/>
      <c r="BE19" s="62"/>
      <c r="BF19" s="72">
        <v>42600</v>
      </c>
      <c r="BG19" s="72">
        <v>42600</v>
      </c>
      <c r="BH19" s="62">
        <f t="shared" si="23"/>
        <v>100</v>
      </c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</row>
    <row r="20" spans="1:163" s="76" customFormat="1" ht="126" customHeight="1">
      <c r="A20" s="68"/>
      <c r="B20" s="69" t="s">
        <v>42</v>
      </c>
      <c r="C20" s="77" t="s">
        <v>43</v>
      </c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61">
        <f t="shared" si="20"/>
        <v>614714</v>
      </c>
      <c r="AF20" s="61">
        <f t="shared" si="9"/>
        <v>614714</v>
      </c>
      <c r="AG20" s="61">
        <f t="shared" si="21"/>
        <v>100</v>
      </c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>
        <v>614714</v>
      </c>
      <c r="BA20" s="62">
        <v>614714</v>
      </c>
      <c r="BB20" s="62">
        <f t="shared" si="25"/>
        <v>100</v>
      </c>
      <c r="BC20" s="62"/>
      <c r="BD20" s="62"/>
      <c r="BE20" s="62"/>
      <c r="BF20" s="72"/>
      <c r="BG20" s="62"/>
      <c r="BH20" s="62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</row>
    <row r="21" spans="1:163" s="27" customFormat="1" ht="48.75" customHeight="1">
      <c r="A21" s="26"/>
      <c r="B21" s="51"/>
      <c r="C21" s="78" t="s">
        <v>44</v>
      </c>
      <c r="D21" s="52"/>
      <c r="E21" s="61">
        <f>SUM(F21:N21)</f>
        <v>24400500</v>
      </c>
      <c r="F21" s="53">
        <f t="shared" ref="F21:N21" si="26">F7+F8+F9+F11</f>
        <v>2916470</v>
      </c>
      <c r="G21" s="53">
        <f t="shared" si="26"/>
        <v>3206010</v>
      </c>
      <c r="H21" s="53">
        <f t="shared" si="26"/>
        <v>2405150</v>
      </c>
      <c r="I21" s="53">
        <f t="shared" si="26"/>
        <v>2147900</v>
      </c>
      <c r="J21" s="53">
        <f t="shared" si="26"/>
        <v>2727830</v>
      </c>
      <c r="K21" s="53">
        <f t="shared" si="26"/>
        <v>3153290</v>
      </c>
      <c r="L21" s="53">
        <f t="shared" si="26"/>
        <v>1731220</v>
      </c>
      <c r="M21" s="53">
        <f t="shared" si="26"/>
        <v>3519090</v>
      </c>
      <c r="N21" s="53">
        <f t="shared" si="26"/>
        <v>2593540</v>
      </c>
      <c r="O21" s="53">
        <f t="shared" ref="O21:T21" si="27">O7+O8+O9</f>
        <v>0</v>
      </c>
      <c r="P21" s="53">
        <f t="shared" si="27"/>
        <v>0</v>
      </c>
      <c r="Q21" s="53">
        <f t="shared" si="27"/>
        <v>0</v>
      </c>
      <c r="R21" s="53">
        <f t="shared" si="27"/>
        <v>0</v>
      </c>
      <c r="S21" s="53">
        <f t="shared" si="27"/>
        <v>0</v>
      </c>
      <c r="T21" s="53">
        <f t="shared" si="27"/>
        <v>0</v>
      </c>
      <c r="U21" s="61">
        <f>SUM(V21:AD21)</f>
        <v>-695700</v>
      </c>
      <c r="V21" s="53">
        <f t="shared" ref="V21:AD21" si="28">V7+V8+V9+V11</f>
        <v>-68270</v>
      </c>
      <c r="W21" s="53">
        <f t="shared" si="28"/>
        <v>-150790</v>
      </c>
      <c r="X21" s="53">
        <f t="shared" si="28"/>
        <v>-54760</v>
      </c>
      <c r="Y21" s="53">
        <f t="shared" si="28"/>
        <v>-120570</v>
      </c>
      <c r="Z21" s="53">
        <f t="shared" si="28"/>
        <v>-60900</v>
      </c>
      <c r="AA21" s="53">
        <f t="shared" si="28"/>
        <v>-68270</v>
      </c>
      <c r="AB21" s="53">
        <f t="shared" si="28"/>
        <v>-68370</v>
      </c>
      <c r="AC21" s="53">
        <f t="shared" si="28"/>
        <v>-35500</v>
      </c>
      <c r="AD21" s="53">
        <f t="shared" si="28"/>
        <v>-68270</v>
      </c>
      <c r="AE21" s="61">
        <f t="shared" si="20"/>
        <v>45932053.32</v>
      </c>
      <c r="AF21" s="61">
        <f t="shared" si="9"/>
        <v>45932053.32</v>
      </c>
      <c r="AG21" s="61">
        <f>AF21/AE21*100</f>
        <v>100</v>
      </c>
      <c r="AH21" s="61">
        <f>AH7+AH8+AH9+AH11+AH10</f>
        <v>5186656.3599999994</v>
      </c>
      <c r="AI21" s="61">
        <f>AI7+AI8+AI9+AI11+AI10</f>
        <v>5186656.3599999994</v>
      </c>
      <c r="AJ21" s="61">
        <f>AI21/AH21*100</f>
        <v>100</v>
      </c>
      <c r="AK21" s="61">
        <f t="shared" ref="AK21:AX21" si="29">AK7+AK8+AK9+AK11+AK10</f>
        <v>6943933.5</v>
      </c>
      <c r="AL21" s="61">
        <f t="shared" si="29"/>
        <v>6943933.5</v>
      </c>
      <c r="AM21" s="61">
        <f>AL21/AK21*100</f>
        <v>100</v>
      </c>
      <c r="AN21" s="61">
        <f t="shared" si="29"/>
        <v>3706663.51</v>
      </c>
      <c r="AO21" s="61">
        <f t="shared" si="29"/>
        <v>3706663.51</v>
      </c>
      <c r="AP21" s="71">
        <f>AO21/AN21*100</f>
        <v>100</v>
      </c>
      <c r="AQ21" s="71">
        <f>AQ7+AQ8+AQ9+AQ11+AQ10</f>
        <v>3943312.46</v>
      </c>
      <c r="AR21" s="71">
        <f t="shared" si="29"/>
        <v>3943312.46</v>
      </c>
      <c r="AS21" s="71">
        <f>AR21/AQ21*100</f>
        <v>100</v>
      </c>
      <c r="AT21" s="61">
        <f t="shared" si="29"/>
        <v>4678510</v>
      </c>
      <c r="AU21" s="61">
        <f t="shared" si="29"/>
        <v>4678510</v>
      </c>
      <c r="AV21" s="61">
        <f t="shared" si="15"/>
        <v>100</v>
      </c>
      <c r="AW21" s="61">
        <f t="shared" si="29"/>
        <v>4944427.62</v>
      </c>
      <c r="AX21" s="61">
        <f t="shared" si="29"/>
        <v>4944427.62</v>
      </c>
      <c r="AY21" s="61">
        <f>AX21/AW21*100</f>
        <v>100</v>
      </c>
      <c r="AZ21" s="61">
        <f>AZ7+AZ8+AZ9+AZ11+AZ10</f>
        <v>4722695.87</v>
      </c>
      <c r="BA21" s="61">
        <f>BA7+BA8+BA9+BA11+BA10</f>
        <v>4722695.87</v>
      </c>
      <c r="BB21" s="61">
        <f>BA21/AZ21*100</f>
        <v>100</v>
      </c>
      <c r="BC21" s="61">
        <f>BC7+BC8+BC9+BC11+BC10</f>
        <v>8315308</v>
      </c>
      <c r="BD21" s="61">
        <f>BD7+BD8+BD9+BD11+BD10</f>
        <v>8315308</v>
      </c>
      <c r="BE21" s="61">
        <f>BD21/BC21*100</f>
        <v>100</v>
      </c>
      <c r="BF21" s="61">
        <f t="shared" ref="BF21:BG21" si="30">BF7+BF8+BF9+BF11+BF10</f>
        <v>3490546</v>
      </c>
      <c r="BG21" s="61">
        <f t="shared" si="30"/>
        <v>3490546</v>
      </c>
      <c r="BH21" s="61">
        <f t="shared" si="23"/>
        <v>100</v>
      </c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</row>
    <row r="22" spans="1:163">
      <c r="B22" s="60"/>
      <c r="C22" s="3"/>
      <c r="D22" s="4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1:163">
      <c r="B23" s="60"/>
      <c r="C23" s="3"/>
      <c r="D23" s="4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1:163">
      <c r="B24" s="60"/>
      <c r="C24" s="3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1:163">
      <c r="B25" s="60"/>
      <c r="C25" s="3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1:163">
      <c r="B26" s="60"/>
      <c r="C26" s="3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1:163">
      <c r="B27" s="60"/>
      <c r="C27" s="3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>
      <c r="B28" s="60"/>
      <c r="C28" s="3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1:163">
      <c r="B29" s="60"/>
      <c r="C29" s="3"/>
    </row>
    <row r="30" spans="1:163">
      <c r="B30" s="60"/>
      <c r="C30" s="3"/>
    </row>
    <row r="31" spans="1:163">
      <c r="B31" s="60"/>
      <c r="C31" s="3"/>
    </row>
    <row r="32" spans="1:163">
      <c r="B32" s="60"/>
      <c r="C32" s="3"/>
    </row>
    <row r="33" spans="2:66">
      <c r="B33" s="60"/>
      <c r="C33" s="3"/>
    </row>
    <row r="34" spans="2:66">
      <c r="B34" s="60"/>
      <c r="C34" s="3"/>
    </row>
    <row r="35" spans="2:66">
      <c r="B35" s="60"/>
      <c r="C35" s="3"/>
    </row>
    <row r="36" spans="2:66">
      <c r="B36" s="60"/>
      <c r="C36" s="3"/>
    </row>
    <row r="37" spans="2:66">
      <c r="B37" s="60"/>
      <c r="C37" s="3"/>
    </row>
    <row r="38" spans="2:66">
      <c r="B38" s="60"/>
      <c r="C38" s="3"/>
    </row>
    <row r="39" spans="2:66">
      <c r="B39" s="60"/>
      <c r="C39" s="3"/>
    </row>
    <row r="40" spans="2:66">
      <c r="B40" s="60"/>
      <c r="C40" s="3"/>
    </row>
    <row r="41" spans="2:66">
      <c r="B41" s="60"/>
      <c r="C41" s="3"/>
    </row>
    <row r="42" spans="2:66">
      <c r="B42" s="60"/>
      <c r="C42" s="3"/>
    </row>
    <row r="43" spans="2:66">
      <c r="B43" s="60"/>
      <c r="C43" s="3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2:66">
      <c r="B44" s="60"/>
      <c r="C44" s="3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2:66">
      <c r="B45" s="60"/>
      <c r="C45" s="3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2:66">
      <c r="B46" s="60"/>
      <c r="C46" s="3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2:66">
      <c r="B47" s="60"/>
      <c r="C47" s="3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2:66">
      <c r="B48" s="60"/>
      <c r="C48" s="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</row>
    <row r="49" spans="2:66">
      <c r="B49" s="60"/>
      <c r="C49" s="3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</row>
    <row r="50" spans="2:66">
      <c r="B50" s="60"/>
      <c r="C50" s="3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</row>
    <row r="51" spans="2:66">
      <c r="B51" s="60"/>
      <c r="C51" s="3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2:66">
      <c r="B52" s="60"/>
      <c r="C52" s="3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</row>
    <row r="53" spans="2:66">
      <c r="B53" s="60"/>
      <c r="C53" s="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</row>
    <row r="54" spans="2:66">
      <c r="B54" s="60"/>
      <c r="C54" s="3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</sheetData>
  <mergeCells count="17">
    <mergeCell ref="B1:BH1"/>
    <mergeCell ref="AW4:AY4"/>
    <mergeCell ref="AZ4:BB4"/>
    <mergeCell ref="BC4:BE4"/>
    <mergeCell ref="BF4:BH4"/>
    <mergeCell ref="C2:BG2"/>
    <mergeCell ref="AH4:AJ4"/>
    <mergeCell ref="AK4:AM4"/>
    <mergeCell ref="AN4:AP4"/>
    <mergeCell ref="AQ4:AS4"/>
    <mergeCell ref="AT4:AV4"/>
    <mergeCell ref="B4:B5"/>
    <mergeCell ref="C4:C5"/>
    <mergeCell ref="E4:N4"/>
    <mergeCell ref="U4:AD4"/>
    <mergeCell ref="D5:D6"/>
    <mergeCell ref="AE4:AG4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colBreaks count="1" manualBreakCount="1">
    <brk id="45" max="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2020-05-19T05:53:48Z</dcterms:modified>
</cp:coreProperties>
</file>