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55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'Лист2'!$A$1:$H$202</definedName>
  </definedNames>
  <calcPr fullCalcOnLoad="1"/>
</workbook>
</file>

<file path=xl/comments2.xml><?xml version="1.0" encoding="utf-8"?>
<comments xmlns="http://schemas.openxmlformats.org/spreadsheetml/2006/main">
  <authors>
    <author>Надежда Константиновна</author>
  </authors>
  <commentList>
    <comment ref="C119" authorId="0">
      <text>
        <r>
          <rPr>
            <b/>
            <sz val="8"/>
            <rFont val="Tahoma"/>
            <family val="0"/>
          </rPr>
          <t>Надежда Константиновна:</t>
        </r>
        <r>
          <rPr>
            <sz val="8"/>
            <rFont val="Tahoma"/>
            <family val="0"/>
          </rPr>
          <t xml:space="preserve">
должны предоставить карточку 02 сч.
</t>
        </r>
      </text>
    </comment>
  </commentList>
</comments>
</file>

<file path=xl/sharedStrings.xml><?xml version="1.0" encoding="utf-8"?>
<sst xmlns="http://schemas.openxmlformats.org/spreadsheetml/2006/main" count="783" uniqueCount="310">
  <si>
    <t>на 2012 год</t>
  </si>
  <si>
    <t>№№</t>
  </si>
  <si>
    <t>Показатель</t>
  </si>
  <si>
    <t>пп</t>
  </si>
  <si>
    <t>План</t>
  </si>
  <si>
    <t>ЭСО</t>
  </si>
  <si>
    <t>Является ли организация плательщиком НДС</t>
  </si>
  <si>
    <t>нет</t>
  </si>
  <si>
    <t>БАЛАНС</t>
  </si>
  <si>
    <t>Выработка</t>
  </si>
  <si>
    <t>2</t>
  </si>
  <si>
    <t>Собственные нужды котельной</t>
  </si>
  <si>
    <t>3</t>
  </si>
  <si>
    <t>Потери теплоэнергии в сети</t>
  </si>
  <si>
    <t>4</t>
  </si>
  <si>
    <t>Полезный отпуск на нужды предприятия</t>
  </si>
  <si>
    <t>5</t>
  </si>
  <si>
    <t>Полезный отпуск организациям, в т.ч.</t>
  </si>
  <si>
    <t>5.1.</t>
  </si>
  <si>
    <t>бюджетные организации</t>
  </si>
  <si>
    <t>5.2.</t>
  </si>
  <si>
    <t>население</t>
  </si>
  <si>
    <t>5.3.</t>
  </si>
  <si>
    <t>прочие</t>
  </si>
  <si>
    <t>КАЛЬКУЛЯЦИЯ</t>
  </si>
  <si>
    <t>Топливо на технологические цели</t>
  </si>
  <si>
    <t>1.1</t>
  </si>
  <si>
    <t>Уголь</t>
  </si>
  <si>
    <t>1.1.1</t>
  </si>
  <si>
    <t>Цена топлива (руб./т.), в том числе</t>
  </si>
  <si>
    <t>1.1.2</t>
  </si>
  <si>
    <t>тариф транспортировки топлива (руб./т.)</t>
  </si>
  <si>
    <t>1.1.3</t>
  </si>
  <si>
    <t>Объем топлива (т.)</t>
  </si>
  <si>
    <t>1.2</t>
  </si>
  <si>
    <t>Газ природный, в том числе</t>
  </si>
  <si>
    <t>1.2.1</t>
  </si>
  <si>
    <t>газ по регулируемой цене</t>
  </si>
  <si>
    <t>1.2.1.1</t>
  </si>
  <si>
    <t>Цена топлива (руб./тыс.м3), в том числе</t>
  </si>
  <si>
    <t>1.2.1.2</t>
  </si>
  <si>
    <t>тариф транспортировки топлива (руб./тыс.м3)</t>
  </si>
  <si>
    <t>1.2.1.3</t>
  </si>
  <si>
    <t>Объем топлива (тыс.м3)</t>
  </si>
  <si>
    <t>1.2.2</t>
  </si>
  <si>
    <t>газ по нерегулируемой цене</t>
  </si>
  <si>
    <t>1.2.2.1</t>
  </si>
  <si>
    <t>1.2.2.2</t>
  </si>
  <si>
    <t>1.2.2.3</t>
  </si>
  <si>
    <t>1.3</t>
  </si>
  <si>
    <t>Газ сжиженный</t>
  </si>
  <si>
    <t>1.3.1</t>
  </si>
  <si>
    <t>1.3.2</t>
  </si>
  <si>
    <t>1.3.3</t>
  </si>
  <si>
    <t>Объем топлива  (тыс.м3)</t>
  </si>
  <si>
    <t>1.4</t>
  </si>
  <si>
    <t>Мазут</t>
  </si>
  <si>
    <t>1.4.1</t>
  </si>
  <si>
    <t>1.4.2</t>
  </si>
  <si>
    <t>1.4.3</t>
  </si>
  <si>
    <t>1.5</t>
  </si>
  <si>
    <t>Нефть</t>
  </si>
  <si>
    <t>1.5.1</t>
  </si>
  <si>
    <t>1.5.2</t>
  </si>
  <si>
    <t>1.5.3</t>
  </si>
  <si>
    <t>1.6</t>
  </si>
  <si>
    <t>Дизельное топливо</t>
  </si>
  <si>
    <t>1.6.1</t>
  </si>
  <si>
    <t>1.6.2</t>
  </si>
  <si>
    <t>1.6.3</t>
  </si>
  <si>
    <t>1.7</t>
  </si>
  <si>
    <t>Дрова</t>
  </si>
  <si>
    <t>1.7.1</t>
  </si>
  <si>
    <t>1.7.2</t>
  </si>
  <si>
    <t>1.7.3</t>
  </si>
  <si>
    <t>1.8</t>
  </si>
  <si>
    <t>Пилеты</t>
  </si>
  <si>
    <t>1.8.1</t>
  </si>
  <si>
    <t>1.8.2</t>
  </si>
  <si>
    <t>1.8.3</t>
  </si>
  <si>
    <t>1.9</t>
  </si>
  <si>
    <t>Опилки</t>
  </si>
  <si>
    <t>1.9.1</t>
  </si>
  <si>
    <t>1.9.2</t>
  </si>
  <si>
    <t>1.9.3</t>
  </si>
  <si>
    <t>1.10</t>
  </si>
  <si>
    <t>Торф</t>
  </si>
  <si>
    <t>1.10.1</t>
  </si>
  <si>
    <t>1.10.2</t>
  </si>
  <si>
    <t>1.10.3</t>
  </si>
  <si>
    <t>1.11</t>
  </si>
  <si>
    <t>Сланцы</t>
  </si>
  <si>
    <t>1.11.1</t>
  </si>
  <si>
    <t>1.11.2</t>
  </si>
  <si>
    <t>1.11.3</t>
  </si>
  <si>
    <t>1.12</t>
  </si>
  <si>
    <t>Печное бытовое топливо</t>
  </si>
  <si>
    <t>1.12.1</t>
  </si>
  <si>
    <t>1.12.2</t>
  </si>
  <si>
    <t>1.12.3</t>
  </si>
  <si>
    <t>1.13</t>
  </si>
  <si>
    <t>Электроэнергия, в том числе по уровням напряжения</t>
  </si>
  <si>
    <t>1.13.1.1</t>
  </si>
  <si>
    <t>энергия НН (0,4 кВ и ниже)</t>
  </si>
  <si>
    <t>1.13.1.1.1</t>
  </si>
  <si>
    <t>тариф на энергию (руб/кВт.ч)</t>
  </si>
  <si>
    <t>1.13.1.1.2</t>
  </si>
  <si>
    <t>объем энергии (тыс.кВт.ч)</t>
  </si>
  <si>
    <t>1.13.1.2</t>
  </si>
  <si>
    <t>заявленная мощность по НН (0,4 кВ и ниже)</t>
  </si>
  <si>
    <t>1.13.1.2.1</t>
  </si>
  <si>
    <t>тариф на заявленную мощность (руб.кВт.мес)</t>
  </si>
  <si>
    <t>1.13.1.2.2</t>
  </si>
  <si>
    <t>годовой объем мощности (МВт)</t>
  </si>
  <si>
    <t>1.13.2.1</t>
  </si>
  <si>
    <t>энергия СН 2 (1-20 кВ)</t>
  </si>
  <si>
    <t>1.13.2.1.1</t>
  </si>
  <si>
    <t>1.13.2.1.2</t>
  </si>
  <si>
    <t>1.13.2.2</t>
  </si>
  <si>
    <t>заявленная мощность по СН 2 (1-20 кВ)</t>
  </si>
  <si>
    <t>1.13.2.2.1</t>
  </si>
  <si>
    <t>1.13.2.2.2</t>
  </si>
  <si>
    <t>1.13.3.1</t>
  </si>
  <si>
    <t>энергия СН 1 (35 кВ)</t>
  </si>
  <si>
    <t>1.13.3.1.1</t>
  </si>
  <si>
    <t>1.13.3.1.2</t>
  </si>
  <si>
    <t>1.13.3.2</t>
  </si>
  <si>
    <t>заявленная мощность по СН 1 (35 кВ)</t>
  </si>
  <si>
    <t>1.13.3.2.1</t>
  </si>
  <si>
    <t>1.13.3.2.2</t>
  </si>
  <si>
    <t>1.13.4.1</t>
  </si>
  <si>
    <t>энергия ВН (110 кВ и выше)</t>
  </si>
  <si>
    <t>1.13.4.1.1</t>
  </si>
  <si>
    <t>1.13.4.1.2</t>
  </si>
  <si>
    <t>1.13.4.2</t>
  </si>
  <si>
    <t>заявленная мощность по ВН (110 кВ и выше)</t>
  </si>
  <si>
    <t>1.13.4.2.1</t>
  </si>
  <si>
    <t>1.13.4.2.2</t>
  </si>
  <si>
    <t>1.13.5.1</t>
  </si>
  <si>
    <t>энергия по свободным (нерегулируемым) ценам</t>
  </si>
  <si>
    <t>1.13.5.1.1</t>
  </si>
  <si>
    <t>1.13.5.1.2</t>
  </si>
  <si>
    <t>1.13.5.2</t>
  </si>
  <si>
    <t>заявленная мощность по свободным (нерегулируемым) ценам</t>
  </si>
  <si>
    <t>1.13.5.2.1</t>
  </si>
  <si>
    <t>1.13.5.2.2</t>
  </si>
  <si>
    <t>1.14</t>
  </si>
  <si>
    <t>Прочие виды топлива</t>
  </si>
  <si>
    <t>Вода на технологические цели</t>
  </si>
  <si>
    <t>Затраты на покупную тепловую энергию, в том числе</t>
  </si>
  <si>
    <t>3.1</t>
  </si>
  <si>
    <t>получаемую от блок-станций (комбинированная выработка)</t>
  </si>
  <si>
    <t>3.2</t>
  </si>
  <si>
    <t>покупка потерь от блок-станций</t>
  </si>
  <si>
    <t>3.3</t>
  </si>
  <si>
    <t>получаемую от котельных (некомбинированная выработка)</t>
  </si>
  <si>
    <t>3.4</t>
  </si>
  <si>
    <t>покупка потерь от котельных</t>
  </si>
  <si>
    <t>Оплата труда производственных рабочих</t>
  </si>
  <si>
    <t>4.1</t>
  </si>
  <si>
    <t>среднемесячная оплата труда рабочего 1 разряда (руб.)</t>
  </si>
  <si>
    <t>4.2</t>
  </si>
  <si>
    <t>численность производственного персонала, распределяемого на регулируемый вид деятельности, ед.</t>
  </si>
  <si>
    <t>Отчисления на соц. нужды с оплаты труда производственных рабочих</t>
  </si>
  <si>
    <t>6</t>
  </si>
  <si>
    <t>Расходы по содержанию и эксплуатации оборудования, в том числе</t>
  </si>
  <si>
    <t>6.1</t>
  </si>
  <si>
    <t>амортизация, включая амортизацию производственного оборудования</t>
  </si>
  <si>
    <t>6.2</t>
  </si>
  <si>
    <t>отчисления в ремонтный фонд</t>
  </si>
  <si>
    <t>6.3</t>
  </si>
  <si>
    <t>другие  расходы по содержанию и эксплуатации оборудования, в том числе</t>
  </si>
  <si>
    <t>6.3.1</t>
  </si>
  <si>
    <t>- заработная плата ремонтного персонала</t>
  </si>
  <si>
    <t>6.3.1.1</t>
  </si>
  <si>
    <t>среднемесячная оплата труда ремонтного персонала (руб.)</t>
  </si>
  <si>
    <t>6.3.1.2</t>
  </si>
  <si>
    <t>численность ремонтного персонала, распределяемого на регулируемый вид деятельности, ед.</t>
  </si>
  <si>
    <t>6.3.2</t>
  </si>
  <si>
    <t>- отчисления на соц нужды от заработной платы ремонтного персонала</t>
  </si>
  <si>
    <t>6.4</t>
  </si>
  <si>
    <t>материалы, в том числе</t>
  </si>
  <si>
    <t>6.4.1</t>
  </si>
  <si>
    <t>-реагенты</t>
  </si>
  <si>
    <t>7</t>
  </si>
  <si>
    <t>Расходы  по  подготовке  и  освоению  производства (пусковые работы)</t>
  </si>
  <si>
    <t>8</t>
  </si>
  <si>
    <t>Цеховые расходы, в том числе:</t>
  </si>
  <si>
    <t>8.1</t>
  </si>
  <si>
    <t>заработная плата цехового персонала</t>
  </si>
  <si>
    <t>8.1.1</t>
  </si>
  <si>
    <t>среднемесячная оплата труда цехового персонала (руб.)</t>
  </si>
  <si>
    <t>8.1.2</t>
  </si>
  <si>
    <t>численность цехового персонала, распределяемого на регулируемый вид деятельности, ед.</t>
  </si>
  <si>
    <t>8.2</t>
  </si>
  <si>
    <t>отчисления на соц нужды от заработной платы цехового персонала</t>
  </si>
  <si>
    <t>9</t>
  </si>
  <si>
    <t>Общехозяйственные расходы всего, в том числе:</t>
  </si>
  <si>
    <t>9.1</t>
  </si>
  <si>
    <t>заработная плата АУП</t>
  </si>
  <si>
    <t>9.1.1</t>
  </si>
  <si>
    <t>численность АУП, распределяемого на регулируемый вид деятельности, ед.</t>
  </si>
  <si>
    <t>9.2</t>
  </si>
  <si>
    <t>отчисления на соц.нужды от заработной платы АУП</t>
  </si>
  <si>
    <t>9.3</t>
  </si>
  <si>
    <t>целевые средства на НИОКР</t>
  </si>
  <si>
    <t>9.4</t>
  </si>
  <si>
    <t>средства на страхование</t>
  </si>
  <si>
    <t>9.5</t>
  </si>
  <si>
    <t>плата  за  предельно  допустимые  выбросы (сбросы) загрязняющих веществ</t>
  </si>
  <si>
    <t>9.6</t>
  </si>
  <si>
    <t>отчисления  в   ремонтный   фонд    в  случае  его формирования</t>
  </si>
  <si>
    <t>9.7</t>
  </si>
  <si>
    <t>непроизводственные    расходы   (налоги  и  другие обязательные платежи и сборы) всего, в том числе:</t>
  </si>
  <si>
    <t>9.7.1</t>
  </si>
  <si>
    <t>- налог на землю</t>
  </si>
  <si>
    <t>9.8</t>
  </si>
  <si>
    <t>другие   затраты,   относимые   на   себестоимость продукции всего, в том числе:</t>
  </si>
  <si>
    <t>9.8.1</t>
  </si>
  <si>
    <t>- аренда</t>
  </si>
  <si>
    <t>10</t>
  </si>
  <si>
    <t>Затраты на покупную электрическую энергию, по уровням напряжения:</t>
  </si>
  <si>
    <t>10.1.1</t>
  </si>
  <si>
    <t>10.1.1.1</t>
  </si>
  <si>
    <t>10.1.1.2</t>
  </si>
  <si>
    <t>10.1.2</t>
  </si>
  <si>
    <t>10.1.2.1</t>
  </si>
  <si>
    <t>10.1.2.2</t>
  </si>
  <si>
    <t>10.2.1</t>
  </si>
  <si>
    <t>10.2.1.1</t>
  </si>
  <si>
    <t>10.2.1.2</t>
  </si>
  <si>
    <t>10.2.2</t>
  </si>
  <si>
    <t>10.2.2.1</t>
  </si>
  <si>
    <t>10.2.2.2</t>
  </si>
  <si>
    <t>10.3.1</t>
  </si>
  <si>
    <t>10.3.1.1</t>
  </si>
  <si>
    <t>10.3.1.2</t>
  </si>
  <si>
    <t>10.3.2</t>
  </si>
  <si>
    <t>10.3.2.1</t>
  </si>
  <si>
    <t>10.3.2.2</t>
  </si>
  <si>
    <t>10.4.1</t>
  </si>
  <si>
    <t>10.4.1.1</t>
  </si>
  <si>
    <t>10.4.1.2</t>
  </si>
  <si>
    <t>10.4.2</t>
  </si>
  <si>
    <t>10.4.2.1</t>
  </si>
  <si>
    <t>10.4.2.2</t>
  </si>
  <si>
    <t>10.5.1</t>
  </si>
  <si>
    <t>10.5.1.1</t>
  </si>
  <si>
    <t>10.5.1.2</t>
  </si>
  <si>
    <t>10.5.2</t>
  </si>
  <si>
    <t>10.5.2.1</t>
  </si>
  <si>
    <t>10.5.2.2</t>
  </si>
  <si>
    <t>11</t>
  </si>
  <si>
    <r>
      <t xml:space="preserve">Недополученный по независящим причинам доход </t>
    </r>
    <r>
      <rPr>
        <b/>
        <sz val="9"/>
        <color indexed="10"/>
        <rFont val="Tahoma"/>
        <family val="2"/>
      </rPr>
      <t>(фактический убыток)</t>
    </r>
  </si>
  <si>
    <t>12</t>
  </si>
  <si>
    <r>
      <t xml:space="preserve">Избыток средств, полученный в предыдущем  периоде регулирования </t>
    </r>
    <r>
      <rPr>
        <b/>
        <sz val="9"/>
        <color indexed="10"/>
        <rFont val="Tahoma"/>
        <family val="2"/>
      </rPr>
      <t>(фактическое финансирование бюджета)</t>
    </r>
  </si>
  <si>
    <t>13</t>
  </si>
  <si>
    <t>Итого расходы</t>
  </si>
  <si>
    <t>14</t>
  </si>
  <si>
    <t>Валовая прибыль</t>
  </si>
  <si>
    <t>14.1</t>
  </si>
  <si>
    <t>Прибыль на развитие производства, в том числе</t>
  </si>
  <si>
    <t>14.1.1</t>
  </si>
  <si>
    <t>капитальные вложения</t>
  </si>
  <si>
    <t>14.2</t>
  </si>
  <si>
    <t>Прибыль на социальное развитие</t>
  </si>
  <si>
    <t>14.3</t>
  </si>
  <si>
    <t>Прибыль на поощрение</t>
  </si>
  <si>
    <t>14.4</t>
  </si>
  <si>
    <t>Прибыль на прочие цели</t>
  </si>
  <si>
    <t>14.5</t>
  </si>
  <si>
    <t>Налоги, сборы, платежи - всего,в том числе</t>
  </si>
  <si>
    <t>14.5.1</t>
  </si>
  <si>
    <t>на прибыль</t>
  </si>
  <si>
    <t>14.5.2</t>
  </si>
  <si>
    <t>на имущество</t>
  </si>
  <si>
    <t>15</t>
  </si>
  <si>
    <t>Товарная продукция без НДС:</t>
  </si>
  <si>
    <t>16</t>
  </si>
  <si>
    <t>Товарная продукция с НДС</t>
  </si>
  <si>
    <t>17</t>
  </si>
  <si>
    <t>Полезный отпуск продукции (Гкал)</t>
  </si>
  <si>
    <t>18</t>
  </si>
  <si>
    <t>Тариф 1 Гкал в рублях</t>
  </si>
  <si>
    <t>к сент</t>
  </si>
  <si>
    <t>ремонт</t>
  </si>
  <si>
    <t xml:space="preserve">      по составу затрат на производство теплоэнергии, отпускаемой </t>
  </si>
  <si>
    <t>котельными № 1-8</t>
  </si>
  <si>
    <t>котельной №9 (ЦРБ)</t>
  </si>
  <si>
    <t>Общие расходы</t>
  </si>
  <si>
    <t>котельной №2 (ПТУ)</t>
  </si>
  <si>
    <t>отклонения</t>
  </si>
  <si>
    <t>Рост</t>
  </si>
  <si>
    <t>2013/2013</t>
  </si>
  <si>
    <t>на 2013 год</t>
  </si>
  <si>
    <t>котельными общие</t>
  </si>
  <si>
    <t>1-е полуг</t>
  </si>
  <si>
    <t>2 -полуг</t>
  </si>
  <si>
    <t>Комитет</t>
  </si>
  <si>
    <t>Рост 1 пол-ия 2013 г/2 пол-ие 2012 г.</t>
  </si>
  <si>
    <t>Рост сентябрь 2013 г/сентябрь 2012 г.</t>
  </si>
  <si>
    <t>Отклонение</t>
  </si>
  <si>
    <t>Комитета</t>
  </si>
  <si>
    <t>от ЭСО с 1 июля 2013 г.</t>
  </si>
  <si>
    <t>подключили производственные цеха (столярка, сварочный цех, гараж)</t>
  </si>
  <si>
    <t>убрано с 9 котельной хол.вода на гор. водоснабжение</t>
  </si>
  <si>
    <t>включено оборудование 9 котельной, введено в эксплуатацию в 1999 г., ранее в тариф не включалось</t>
  </si>
  <si>
    <t>материалы включены в сметную документацию</t>
  </si>
  <si>
    <t>норматив утвержден минрегионом  0,1892т.у.т/Гкал</t>
  </si>
  <si>
    <t>832388 руб. прибавлено и убрано за счет тарифа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</si>
</sst>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1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color indexed="10"/>
      <name val="Arial Cyr"/>
      <family val="0"/>
    </font>
    <font>
      <b/>
      <sz val="11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sz val="11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9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49" fontId="5" fillId="24" borderId="20" xfId="54" applyNumberFormat="1" applyFont="1" applyFill="1" applyBorder="1" applyAlignment="1" applyProtection="1">
      <alignment horizontal="center" vertical="center" wrapText="1"/>
      <protection/>
    </xf>
    <xf numFmtId="49" fontId="5" fillId="24" borderId="21" xfId="53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5" fillId="20" borderId="24" xfId="57" applyNumberFormat="1" applyFont="1" applyFill="1" applyBorder="1" applyAlignment="1" applyProtection="1">
      <alignment horizontal="center" vertical="center" wrapText="1"/>
      <protection/>
    </xf>
    <xf numFmtId="0" fontId="5" fillId="20" borderId="25" xfId="57" applyFont="1" applyFill="1" applyBorder="1" applyAlignment="1" applyProtection="1">
      <alignment vertical="center" wrapText="1"/>
      <protection/>
    </xf>
    <xf numFmtId="2" fontId="6" fillId="0" borderId="22" xfId="0" applyNumberFormat="1" applyFont="1" applyFill="1" applyBorder="1" applyAlignment="1" applyProtection="1">
      <alignment horizontal="center" vertical="top"/>
      <protection/>
    </xf>
    <xf numFmtId="4" fontId="6" fillId="0" borderId="22" xfId="0" applyNumberFormat="1" applyFont="1" applyFill="1" applyBorder="1" applyAlignment="1" applyProtection="1">
      <alignment horizontal="center" vertical="top"/>
      <protection/>
    </xf>
    <xf numFmtId="4" fontId="6" fillId="0" borderId="26" xfId="0" applyNumberFormat="1" applyFont="1" applyFill="1" applyBorder="1" applyAlignment="1" applyProtection="1">
      <alignment horizontal="center" vertical="top"/>
      <protection/>
    </xf>
    <xf numFmtId="49" fontId="5" fillId="20" borderId="23" xfId="57" applyNumberFormat="1" applyFont="1" applyFill="1" applyBorder="1" applyAlignment="1" applyProtection="1">
      <alignment horizontal="center" vertical="center" wrapText="1"/>
      <protection/>
    </xf>
    <xf numFmtId="0" fontId="5" fillId="20" borderId="22" xfId="57" applyFont="1" applyFill="1" applyBorder="1" applyAlignment="1" applyProtection="1">
      <alignment vertical="center" wrapText="1"/>
      <protection/>
    </xf>
    <xf numFmtId="49" fontId="5" fillId="20" borderId="20" xfId="57" applyNumberFormat="1" applyFont="1" applyFill="1" applyBorder="1" applyAlignment="1" applyProtection="1">
      <alignment horizontal="center" vertical="center" wrapText="1"/>
      <protection/>
    </xf>
    <xf numFmtId="0" fontId="5" fillId="20" borderId="21" xfId="57" applyFont="1" applyFill="1" applyBorder="1" applyAlignment="1" applyProtection="1">
      <alignment vertical="center" wrapText="1"/>
      <protection/>
    </xf>
    <xf numFmtId="49" fontId="5" fillId="0" borderId="23" xfId="57" applyNumberFormat="1" applyFont="1" applyFill="1" applyBorder="1" applyAlignment="1" applyProtection="1">
      <alignment horizontal="center" vertical="center" wrapText="1"/>
      <protection/>
    </xf>
    <xf numFmtId="0" fontId="5" fillId="0" borderId="22" xfId="57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49" fontId="5" fillId="20" borderId="22" xfId="57" applyNumberFormat="1" applyFont="1" applyFill="1" applyBorder="1" applyAlignment="1" applyProtection="1">
      <alignment horizontal="center" vertical="center" wrapText="1"/>
      <protection/>
    </xf>
    <xf numFmtId="4" fontId="9" fillId="4" borderId="22" xfId="57" applyNumberFormat="1" applyFont="1" applyFill="1" applyBorder="1" applyAlignment="1" applyProtection="1">
      <alignment horizontal="right" vertical="center" wrapText="1"/>
      <protection/>
    </xf>
    <xf numFmtId="4" fontId="10" fillId="4" borderId="22" xfId="57" applyNumberFormat="1" applyFont="1" applyFill="1" applyBorder="1" applyAlignment="1" applyProtection="1">
      <alignment horizontal="right" vertical="center" wrapText="1"/>
      <protection/>
    </xf>
    <xf numFmtId="2" fontId="9" fillId="4" borderId="26" xfId="57" applyNumberFormat="1" applyFont="1" applyFill="1" applyBorder="1" applyAlignment="1" applyProtection="1">
      <alignment horizontal="right" vertical="center" wrapText="1"/>
      <protection/>
    </xf>
    <xf numFmtId="4" fontId="9" fillId="4" borderId="26" xfId="57" applyNumberFormat="1" applyFont="1" applyFill="1" applyBorder="1" applyAlignment="1" applyProtection="1">
      <alignment horizontal="right" vertical="center" wrapText="1"/>
      <protection/>
    </xf>
    <xf numFmtId="49" fontId="5" fillId="24" borderId="22" xfId="57" applyNumberFormat="1" applyFont="1" applyFill="1" applyBorder="1" applyAlignment="1" applyProtection="1">
      <alignment horizontal="center" vertical="center" wrapText="1"/>
      <protection/>
    </xf>
    <xf numFmtId="0" fontId="5" fillId="24" borderId="22" xfId="57" applyFont="1" applyFill="1" applyBorder="1" applyAlignment="1" applyProtection="1">
      <alignment vertical="center" wrapText="1"/>
      <protection/>
    </xf>
    <xf numFmtId="4" fontId="11" fillId="4" borderId="22" xfId="57" applyNumberFormat="1" applyFont="1" applyFill="1" applyBorder="1" applyAlignment="1" applyProtection="1">
      <alignment horizontal="right" vertical="center" wrapText="1"/>
      <protection/>
    </xf>
    <xf numFmtId="4" fontId="12" fillId="4" borderId="22" xfId="57" applyNumberFormat="1" applyFont="1" applyFill="1" applyBorder="1" applyAlignment="1" applyProtection="1">
      <alignment horizontal="right" vertical="center" wrapText="1"/>
      <protection/>
    </xf>
    <xf numFmtId="2" fontId="11" fillId="4" borderId="22" xfId="57" applyNumberFormat="1" applyFont="1" applyFill="1" applyBorder="1" applyAlignment="1" applyProtection="1">
      <alignment horizontal="right" vertical="center" wrapText="1"/>
      <protection/>
    </xf>
    <xf numFmtId="0" fontId="13" fillId="24" borderId="22" xfId="57" applyFont="1" applyFill="1" applyBorder="1" applyAlignment="1" applyProtection="1">
      <alignment vertical="center" wrapText="1"/>
      <protection/>
    </xf>
    <xf numFmtId="4" fontId="11" fillId="22" borderId="22" xfId="57" applyNumberFormat="1" applyFont="1" applyFill="1" applyBorder="1" applyAlignment="1" applyProtection="1">
      <alignment horizontal="right" vertical="center" wrapText="1"/>
      <protection locked="0"/>
    </xf>
    <xf numFmtId="4" fontId="12" fillId="22" borderId="22" xfId="57" applyNumberFormat="1" applyFont="1" applyFill="1" applyBorder="1" applyAlignment="1" applyProtection="1">
      <alignment horizontal="right" vertical="center" wrapText="1"/>
      <protection locked="0"/>
    </xf>
    <xf numFmtId="4" fontId="11" fillId="22" borderId="26" xfId="57" applyNumberFormat="1" applyFont="1" applyFill="1" applyBorder="1" applyAlignment="1" applyProtection="1">
      <alignment horizontal="right" vertical="center" wrapText="1"/>
      <protection locked="0"/>
    </xf>
    <xf numFmtId="2" fontId="11" fillId="22" borderId="26" xfId="57" applyNumberFormat="1" applyFont="1" applyFill="1" applyBorder="1" applyAlignment="1" applyProtection="1">
      <alignment horizontal="right" vertical="center" wrapText="1"/>
      <protection locked="0"/>
    </xf>
    <xf numFmtId="0" fontId="13" fillId="24" borderId="22" xfId="57" applyFont="1" applyFill="1" applyBorder="1" applyAlignment="1" applyProtection="1">
      <alignment horizontal="left" vertical="center" wrapText="1"/>
      <protection/>
    </xf>
    <xf numFmtId="2" fontId="11" fillId="22" borderId="22" xfId="57" applyNumberFormat="1" applyFont="1" applyFill="1" applyBorder="1" applyAlignment="1" applyProtection="1">
      <alignment horizontal="right" vertical="center" wrapText="1"/>
      <protection locked="0"/>
    </xf>
    <xf numFmtId="4" fontId="11" fillId="22" borderId="22" xfId="52" applyNumberFormat="1" applyFont="1" applyFill="1" applyBorder="1" applyAlignment="1" applyProtection="1">
      <alignment horizontal="right" vertical="center" wrapText="1"/>
      <protection locked="0"/>
    </xf>
    <xf numFmtId="2" fontId="11" fillId="22" borderId="22" xfId="52" applyNumberFormat="1" applyFont="1" applyFill="1" applyBorder="1" applyAlignment="1" applyProtection="1">
      <alignment horizontal="right" vertical="center" wrapText="1"/>
      <protection locked="0"/>
    </xf>
    <xf numFmtId="2" fontId="12" fillId="4" borderId="22" xfId="57" applyNumberFormat="1" applyFont="1" applyFill="1" applyBorder="1" applyAlignment="1" applyProtection="1">
      <alignment horizontal="right" vertical="center" wrapText="1"/>
      <protection/>
    </xf>
    <xf numFmtId="0" fontId="13" fillId="24" borderId="22" xfId="55" applyFont="1" applyFill="1" applyBorder="1" applyAlignment="1" applyProtection="1">
      <alignment horizontal="left" vertical="center" wrapText="1"/>
      <protection/>
    </xf>
    <xf numFmtId="2" fontId="12" fillId="22" borderId="22" xfId="57" applyNumberFormat="1" applyFont="1" applyFill="1" applyBorder="1" applyAlignment="1" applyProtection="1">
      <alignment horizontal="right" vertical="center" wrapText="1"/>
      <protection locked="0"/>
    </xf>
    <xf numFmtId="0" fontId="5" fillId="24" borderId="22" xfId="55" applyFont="1" applyFill="1" applyBorder="1" applyAlignment="1" applyProtection="1">
      <alignment horizontal="left" vertical="center" wrapText="1"/>
      <protection/>
    </xf>
    <xf numFmtId="0" fontId="13" fillId="0" borderId="22" xfId="55" applyFont="1" applyFill="1" applyBorder="1" applyAlignment="1" applyProtection="1">
      <alignment horizontal="left" vertical="center" wrapText="1"/>
      <protection/>
    </xf>
    <xf numFmtId="4" fontId="9" fillId="22" borderId="22" xfId="57" applyNumberFormat="1" applyFont="1" applyFill="1" applyBorder="1" applyAlignment="1" applyProtection="1">
      <alignment horizontal="right" vertical="center" wrapText="1"/>
      <protection locked="0"/>
    </xf>
    <xf numFmtId="4" fontId="10" fillId="22" borderId="22" xfId="57" applyNumberFormat="1" applyFont="1" applyFill="1" applyBorder="1" applyAlignment="1" applyProtection="1">
      <alignment horizontal="right" vertical="center" wrapText="1"/>
      <protection locked="0"/>
    </xf>
    <xf numFmtId="2" fontId="9" fillId="22" borderId="22" xfId="57" applyNumberFormat="1" applyFont="1" applyFill="1" applyBorder="1" applyAlignment="1" applyProtection="1">
      <alignment horizontal="right" vertical="center" wrapText="1"/>
      <protection locked="0"/>
    </xf>
    <xf numFmtId="2" fontId="9" fillId="4" borderId="22" xfId="57" applyNumberFormat="1" applyFont="1" applyFill="1" applyBorder="1" applyAlignment="1" applyProtection="1">
      <alignment horizontal="right" vertical="center" wrapText="1"/>
      <protection/>
    </xf>
    <xf numFmtId="49" fontId="5" fillId="0" borderId="22" xfId="57" applyNumberFormat="1" applyFont="1" applyFill="1" applyBorder="1" applyAlignment="1" applyProtection="1">
      <alignment horizontal="center" vertical="center" wrapText="1"/>
      <protection/>
    </xf>
    <xf numFmtId="0" fontId="13" fillId="0" borderId="22" xfId="57" applyFont="1" applyFill="1" applyBorder="1" applyAlignment="1" applyProtection="1">
      <alignment vertical="center" wrapText="1"/>
      <protection/>
    </xf>
    <xf numFmtId="4" fontId="13" fillId="4" borderId="22" xfId="57" applyNumberFormat="1" applyFont="1" applyFill="1" applyBorder="1" applyAlignment="1" applyProtection="1">
      <alignment horizontal="right" vertical="center" wrapText="1"/>
      <protection/>
    </xf>
    <xf numFmtId="2" fontId="10" fillId="4" borderId="22" xfId="57" applyNumberFormat="1" applyFont="1" applyFill="1" applyBorder="1" applyAlignment="1" applyProtection="1">
      <alignment horizontal="right" vertical="center" wrapText="1"/>
      <protection/>
    </xf>
    <xf numFmtId="4" fontId="11" fillId="17" borderId="22" xfId="57" applyNumberFormat="1" applyFont="1" applyFill="1" applyBorder="1" applyAlignment="1" applyProtection="1">
      <alignment horizontal="right" vertical="center" wrapText="1"/>
      <protection locked="0"/>
    </xf>
    <xf numFmtId="49" fontId="13" fillId="24" borderId="22" xfId="57" applyNumberFormat="1" applyFont="1" applyFill="1" applyBorder="1" applyAlignment="1" applyProtection="1">
      <alignment horizontal="left" vertical="center" wrapText="1" indent="2"/>
      <protection/>
    </xf>
    <xf numFmtId="0" fontId="13" fillId="24" borderId="26" xfId="57" applyFont="1" applyFill="1" applyBorder="1" applyAlignment="1" applyProtection="1">
      <alignment horizontal="left" vertical="center" wrapText="1" indent="3"/>
      <protection/>
    </xf>
    <xf numFmtId="49" fontId="14" fillId="24" borderId="22" xfId="57" applyNumberFormat="1" applyFont="1" applyFill="1" applyBorder="1" applyAlignment="1" applyProtection="1">
      <alignment horizontal="center" vertical="center" wrapText="1"/>
      <protection/>
    </xf>
    <xf numFmtId="49" fontId="15" fillId="24" borderId="22" xfId="57" applyNumberFormat="1" applyFont="1" applyFill="1" applyBorder="1" applyAlignment="1" applyProtection="1">
      <alignment horizontal="left" vertical="center" wrapText="1"/>
      <protection/>
    </xf>
    <xf numFmtId="49" fontId="15" fillId="24" borderId="22" xfId="57" applyNumberFormat="1" applyFont="1" applyFill="1" applyBorder="1" applyAlignment="1" applyProtection="1">
      <alignment horizontal="left" vertical="center" wrapText="1" indent="2"/>
      <protection/>
    </xf>
    <xf numFmtId="4" fontId="5" fillId="22" borderId="22" xfId="57" applyNumberFormat="1" applyFont="1" applyFill="1" applyBorder="1" applyAlignment="1" applyProtection="1">
      <alignment horizontal="right" vertical="center" wrapText="1"/>
      <protection locked="0"/>
    </xf>
    <xf numFmtId="4" fontId="13" fillId="22" borderId="22" xfId="57" applyNumberFormat="1" applyFont="1" applyFill="1" applyBorder="1" applyAlignment="1" applyProtection="1">
      <alignment horizontal="right" vertical="center" wrapText="1"/>
      <protection locked="0"/>
    </xf>
    <xf numFmtId="0" fontId="13" fillId="24" borderId="22" xfId="57" applyFont="1" applyFill="1" applyBorder="1" applyAlignment="1" applyProtection="1">
      <alignment horizontal="left" vertical="center" wrapText="1" indent="2"/>
      <protection/>
    </xf>
    <xf numFmtId="4" fontId="7" fillId="22" borderId="22" xfId="57" applyNumberFormat="1" applyFont="1" applyFill="1" applyBorder="1" applyAlignment="1" applyProtection="1">
      <alignment horizontal="right" vertical="center" wrapText="1"/>
      <protection locked="0"/>
    </xf>
    <xf numFmtId="4" fontId="11" fillId="4" borderId="26" xfId="57" applyNumberFormat="1" applyFont="1" applyFill="1" applyBorder="1" applyAlignment="1" applyProtection="1">
      <alignment horizontal="right" vertical="center" wrapText="1"/>
      <protection/>
    </xf>
    <xf numFmtId="0" fontId="1" fillId="22" borderId="22" xfId="0" applyNumberFormat="1" applyFont="1" applyFill="1" applyBorder="1" applyAlignment="1" applyProtection="1">
      <alignment vertical="top"/>
      <protection/>
    </xf>
    <xf numFmtId="4" fontId="1" fillId="22" borderId="22" xfId="0" applyNumberFormat="1" applyFont="1" applyFill="1" applyBorder="1" applyAlignment="1" applyProtection="1">
      <alignment vertical="top"/>
      <protection/>
    </xf>
    <xf numFmtId="4" fontId="5" fillId="4" borderId="22" xfId="57" applyNumberFormat="1" applyFont="1" applyFill="1" applyBorder="1" applyAlignment="1" applyProtection="1">
      <alignment horizontal="right" vertical="center" wrapText="1"/>
      <protection/>
    </xf>
    <xf numFmtId="165" fontId="10" fillId="4" borderId="22" xfId="57" applyNumberFormat="1" applyFont="1" applyFill="1" applyBorder="1" applyAlignment="1" applyProtection="1">
      <alignment horizontal="right" vertical="center" wrapText="1"/>
      <protection/>
    </xf>
    <xf numFmtId="0" fontId="5" fillId="20" borderId="22" xfId="57" applyFont="1" applyFill="1" applyBorder="1" applyAlignment="1" applyProtection="1">
      <alignment horizontal="left" vertical="center" wrapText="1"/>
      <protection/>
    </xf>
    <xf numFmtId="0" fontId="13" fillId="24" borderId="22" xfId="56" applyFont="1" applyFill="1" applyBorder="1" applyAlignment="1" applyProtection="1">
      <alignment vertical="center" wrapText="1"/>
      <protection/>
    </xf>
    <xf numFmtId="0" fontId="13" fillId="24" borderId="22" xfId="56" applyFont="1" applyFill="1" applyBorder="1" applyAlignment="1" applyProtection="1">
      <alignment horizontal="left" vertical="center" wrapText="1"/>
      <protection/>
    </xf>
    <xf numFmtId="0" fontId="5" fillId="20" borderId="22" xfId="56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27" xfId="0" applyNumberFormat="1" applyFont="1" applyFill="1" applyBorder="1" applyAlignment="1" applyProtection="1">
      <alignment horizontal="center" vertical="top"/>
      <protection/>
    </xf>
    <xf numFmtId="4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4" fontId="4" fillId="4" borderId="22" xfId="57" applyNumberFormat="1" applyFont="1" applyFill="1" applyBorder="1" applyAlignment="1" applyProtection="1">
      <alignment horizontal="right" vertical="center" wrapText="1"/>
      <protection/>
    </xf>
    <xf numFmtId="4" fontId="7" fillId="4" borderId="22" xfId="57" applyNumberFormat="1" applyFont="1" applyFill="1" applyBorder="1" applyAlignment="1" applyProtection="1">
      <alignment horizontal="right" vertical="center" wrapText="1"/>
      <protection/>
    </xf>
    <xf numFmtId="4" fontId="7" fillId="22" borderId="26" xfId="57" applyNumberFormat="1" applyFont="1" applyFill="1" applyBorder="1" applyAlignment="1" applyProtection="1">
      <alignment horizontal="right" vertical="center" wrapText="1"/>
      <protection locked="0"/>
    </xf>
    <xf numFmtId="4" fontId="7" fillId="22" borderId="22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22" xfId="57" applyNumberFormat="1" applyFont="1" applyFill="1" applyBorder="1" applyAlignment="1" applyProtection="1">
      <alignment horizontal="right" vertical="center" wrapText="1"/>
      <protection locked="0"/>
    </xf>
    <xf numFmtId="2" fontId="7" fillId="22" borderId="22" xfId="0" applyNumberFormat="1" applyFont="1" applyFill="1" applyBorder="1" applyAlignment="1" applyProtection="1">
      <alignment vertical="top"/>
      <protection/>
    </xf>
    <xf numFmtId="0" fontId="19" fillId="0" borderId="13" xfId="0" applyNumberFormat="1" applyFont="1" applyFill="1" applyBorder="1" applyAlignment="1" applyProtection="1">
      <alignment horizontal="center" vertical="top"/>
      <protection/>
    </xf>
    <xf numFmtId="4" fontId="4" fillId="4" borderId="26" xfId="57" applyNumberFormat="1" applyFont="1" applyFill="1" applyBorder="1" applyAlignment="1" applyProtection="1">
      <alignment horizontal="right" vertical="center" wrapText="1"/>
      <protection/>
    </xf>
    <xf numFmtId="4" fontId="7" fillId="4" borderId="26" xfId="57" applyNumberFormat="1" applyFont="1" applyFill="1" applyBorder="1" applyAlignment="1" applyProtection="1">
      <alignment horizontal="right" vertical="center" wrapText="1"/>
      <protection/>
    </xf>
    <xf numFmtId="4" fontId="7" fillId="22" borderId="26" xfId="52" applyNumberFormat="1" applyFont="1" applyFill="1" applyBorder="1" applyAlignment="1" applyProtection="1">
      <alignment horizontal="right" vertical="center" wrapText="1"/>
      <protection locked="0"/>
    </xf>
    <xf numFmtId="4" fontId="13" fillId="4" borderId="26" xfId="57" applyNumberFormat="1" applyFont="1" applyFill="1" applyBorder="1" applyAlignment="1" applyProtection="1">
      <alignment horizontal="right" vertical="center" wrapText="1"/>
      <protection/>
    </xf>
    <xf numFmtId="4" fontId="13" fillId="22" borderId="26" xfId="57" applyNumberFormat="1" applyFont="1" applyFill="1" applyBorder="1" applyAlignment="1" applyProtection="1">
      <alignment horizontal="right" vertical="center" wrapText="1"/>
      <protection locked="0"/>
    </xf>
    <xf numFmtId="4" fontId="12" fillId="22" borderId="26" xfId="57" applyNumberFormat="1" applyFont="1" applyFill="1" applyBorder="1" applyAlignment="1" applyProtection="1">
      <alignment horizontal="right" vertical="center" wrapText="1"/>
      <protection locked="0"/>
    </xf>
    <xf numFmtId="2" fontId="10" fillId="4" borderId="26" xfId="57" applyNumberFormat="1" applyFont="1" applyFill="1" applyBorder="1" applyAlignment="1" applyProtection="1">
      <alignment horizontal="right" vertical="center" wrapText="1"/>
      <protection/>
    </xf>
    <xf numFmtId="4" fontId="5" fillId="22" borderId="26" xfId="57" applyNumberFormat="1" applyFont="1" applyFill="1" applyBorder="1" applyAlignment="1" applyProtection="1">
      <alignment horizontal="right" vertical="center" wrapText="1"/>
      <protection locked="0"/>
    </xf>
    <xf numFmtId="4" fontId="5" fillId="4" borderId="26" xfId="57" applyNumberFormat="1" applyFont="1" applyFill="1" applyBorder="1" applyAlignment="1" applyProtection="1">
      <alignment horizontal="right" vertical="center" wrapText="1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0" fontId="1" fillId="4" borderId="22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1" fillId="0" borderId="22" xfId="0" applyNumberFormat="1" applyFont="1" applyFill="1" applyBorder="1" applyAlignment="1" applyProtection="1">
      <alignment vertical="top"/>
      <protection/>
    </xf>
    <xf numFmtId="4" fontId="1" fillId="4" borderId="22" xfId="0" applyNumberFormat="1" applyFont="1" applyFill="1" applyBorder="1" applyAlignment="1" applyProtection="1">
      <alignment vertical="top"/>
      <protection/>
    </xf>
    <xf numFmtId="4" fontId="6" fillId="22" borderId="22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1" fillId="0" borderId="31" xfId="0" applyNumberFormat="1" applyFont="1" applyFill="1" applyBorder="1" applyAlignment="1" applyProtection="1">
      <alignment horizontal="center" vertical="top"/>
      <protection/>
    </xf>
    <xf numFmtId="4" fontId="11" fillId="22" borderId="26" xfId="52" applyNumberFormat="1" applyFont="1" applyFill="1" applyBorder="1" applyAlignment="1" applyProtection="1">
      <alignment horizontal="right" vertical="center" wrapText="1"/>
      <protection locked="0"/>
    </xf>
    <xf numFmtId="4" fontId="12" fillId="4" borderId="26" xfId="57" applyNumberFormat="1" applyFont="1" applyFill="1" applyBorder="1" applyAlignment="1" applyProtection="1">
      <alignment horizontal="right" vertical="center" wrapText="1"/>
      <protection/>
    </xf>
    <xf numFmtId="4" fontId="9" fillId="22" borderId="26" xfId="57" applyNumberFormat="1" applyFont="1" applyFill="1" applyBorder="1" applyAlignment="1" applyProtection="1">
      <alignment horizontal="right" vertical="center" wrapText="1"/>
      <protection locked="0"/>
    </xf>
    <xf numFmtId="4" fontId="10" fillId="4" borderId="26" xfId="57" applyNumberFormat="1" applyFont="1" applyFill="1" applyBorder="1" applyAlignment="1" applyProtection="1">
      <alignment horizontal="right" vertical="center" wrapText="1"/>
      <protection/>
    </xf>
    <xf numFmtId="2" fontId="1" fillId="22" borderId="26" xfId="0" applyNumberFormat="1" applyFont="1" applyFill="1" applyBorder="1" applyAlignment="1" applyProtection="1">
      <alignment vertical="top"/>
      <protection/>
    </xf>
    <xf numFmtId="4" fontId="10" fillId="22" borderId="26" xfId="57" applyNumberFormat="1" applyFont="1" applyFill="1" applyBorder="1" applyAlignment="1" applyProtection="1">
      <alignment horizontal="right" vertical="center" wrapText="1"/>
      <protection locked="0"/>
    </xf>
    <xf numFmtId="10" fontId="1" fillId="0" borderId="22" xfId="0" applyNumberFormat="1" applyFont="1" applyFill="1" applyBorder="1" applyAlignment="1" applyProtection="1">
      <alignment vertical="top"/>
      <protection/>
    </xf>
    <xf numFmtId="10" fontId="1" fillId="4" borderId="22" xfId="0" applyNumberFormat="1" applyFont="1" applyFill="1" applyBorder="1" applyAlignment="1" applyProtection="1">
      <alignment vertical="top"/>
      <protection/>
    </xf>
    <xf numFmtId="4" fontId="6" fillId="4" borderId="22" xfId="0" applyNumberFormat="1" applyFont="1" applyFill="1" applyBorder="1" applyAlignment="1" applyProtection="1">
      <alignment vertical="top"/>
      <protection/>
    </xf>
    <xf numFmtId="10" fontId="6" fillId="4" borderId="22" xfId="0" applyNumberFormat="1" applyFont="1" applyFill="1" applyBorder="1" applyAlignment="1" applyProtection="1">
      <alignment vertical="top"/>
      <protection/>
    </xf>
    <xf numFmtId="10" fontId="1" fillId="22" borderId="22" xfId="0" applyNumberFormat="1" applyFont="1" applyFill="1" applyBorder="1" applyAlignment="1" applyProtection="1">
      <alignment vertical="top"/>
      <protection/>
    </xf>
    <xf numFmtId="4" fontId="6" fillId="4" borderId="22" xfId="0" applyNumberFormat="1" applyFont="1" applyFill="1" applyBorder="1" applyAlignment="1" applyProtection="1">
      <alignment vertical="top"/>
      <protection/>
    </xf>
    <xf numFmtId="10" fontId="6" fillId="4" borderId="22" xfId="0" applyNumberFormat="1" applyFont="1" applyFill="1" applyBorder="1" applyAlignment="1" applyProtection="1">
      <alignment vertical="top"/>
      <protection/>
    </xf>
    <xf numFmtId="4" fontId="6" fillId="0" borderId="22" xfId="0" applyNumberFormat="1" applyFont="1" applyFill="1" applyBorder="1" applyAlignment="1" applyProtection="1">
      <alignment vertical="top"/>
      <protection/>
    </xf>
    <xf numFmtId="0" fontId="1" fillId="0" borderId="32" xfId="0" applyNumberFormat="1" applyFont="1" applyFill="1" applyBorder="1" applyAlignment="1" applyProtection="1">
      <alignment vertical="top"/>
      <protection/>
    </xf>
    <xf numFmtId="0" fontId="1" fillId="0" borderId="29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vertical="top"/>
      <protection/>
    </xf>
    <xf numFmtId="4" fontId="1" fillId="0" borderId="33" xfId="0" applyNumberFormat="1" applyFont="1" applyFill="1" applyBorder="1" applyAlignment="1" applyProtection="1">
      <alignment vertical="top"/>
      <protection/>
    </xf>
    <xf numFmtId="4" fontId="1" fillId="0" borderId="34" xfId="0" applyNumberFormat="1" applyFont="1" applyFill="1" applyBorder="1" applyAlignment="1" applyProtection="1">
      <alignment vertical="top"/>
      <protection/>
    </xf>
    <xf numFmtId="4" fontId="6" fillId="0" borderId="19" xfId="0" applyNumberFormat="1" applyFont="1" applyFill="1" applyBorder="1" applyAlignment="1" applyProtection="1">
      <alignment vertical="top"/>
      <protection/>
    </xf>
    <xf numFmtId="4" fontId="6" fillId="0" borderId="27" xfId="0" applyNumberFormat="1" applyFont="1" applyFill="1" applyBorder="1" applyAlignment="1" applyProtection="1">
      <alignment vertical="top"/>
      <protection/>
    </xf>
    <xf numFmtId="0" fontId="1" fillId="0" borderId="34" xfId="0" applyNumberFormat="1" applyFont="1" applyFill="1" applyBorder="1" applyAlignment="1" applyProtection="1">
      <alignment vertical="top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1" fillId="0" borderId="35" xfId="0" applyNumberFormat="1" applyFont="1" applyFill="1" applyBorder="1" applyAlignment="1" applyProtection="1">
      <alignment vertical="top"/>
      <protection/>
    </xf>
    <xf numFmtId="0" fontId="6" fillId="0" borderId="36" xfId="0" applyNumberFormat="1" applyFont="1" applyFill="1" applyBorder="1" applyAlignment="1" applyProtection="1">
      <alignment vertical="top"/>
      <protection/>
    </xf>
    <xf numFmtId="10" fontId="6" fillId="0" borderId="22" xfId="0" applyNumberFormat="1" applyFont="1" applyFill="1" applyBorder="1" applyAlignment="1" applyProtection="1">
      <alignment vertical="top"/>
      <protection/>
    </xf>
    <xf numFmtId="10" fontId="6" fillId="22" borderId="22" xfId="0" applyNumberFormat="1" applyFont="1" applyFill="1" applyBorder="1" applyAlignment="1" applyProtection="1">
      <alignment vertical="top"/>
      <protection/>
    </xf>
    <xf numFmtId="4" fontId="1" fillId="22" borderId="21" xfId="0" applyNumberFormat="1" applyFont="1" applyFill="1" applyBorder="1" applyAlignment="1" applyProtection="1">
      <alignment vertical="top"/>
      <protection/>
    </xf>
    <xf numFmtId="4" fontId="6" fillId="4" borderId="33" xfId="0" applyNumberFormat="1" applyFont="1" applyFill="1" applyBorder="1" applyAlignment="1" applyProtection="1">
      <alignment vertical="top"/>
      <protection/>
    </xf>
    <xf numFmtId="2" fontId="9" fillId="4" borderId="22" xfId="57" applyNumberFormat="1" applyFont="1" applyFill="1" applyBorder="1" applyAlignment="1" applyProtection="1">
      <alignment horizontal="right" vertical="center" wrapText="1"/>
      <protection locked="0"/>
    </xf>
    <xf numFmtId="4" fontId="4" fillId="4" borderId="22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37" xfId="0" applyNumberFormat="1" applyFont="1" applyFill="1" applyBorder="1" applyAlignment="1" applyProtection="1">
      <alignment vertical="top"/>
      <protection/>
    </xf>
    <xf numFmtId="0" fontId="1" fillId="4" borderId="37" xfId="0" applyNumberFormat="1" applyFont="1" applyFill="1" applyBorder="1" applyAlignment="1" applyProtection="1">
      <alignment vertical="top"/>
      <protection/>
    </xf>
    <xf numFmtId="4" fontId="4" fillId="4" borderId="37" xfId="57" applyNumberFormat="1" applyFont="1" applyFill="1" applyBorder="1" applyAlignment="1" applyProtection="1">
      <alignment horizontal="right" vertical="center" wrapText="1"/>
      <protection/>
    </xf>
    <xf numFmtId="4" fontId="9" fillId="4" borderId="37" xfId="57" applyNumberFormat="1" applyFont="1" applyFill="1" applyBorder="1" applyAlignment="1" applyProtection="1">
      <alignment horizontal="right" vertical="center" wrapText="1"/>
      <protection/>
    </xf>
    <xf numFmtId="2" fontId="10" fillId="4" borderId="37" xfId="57" applyNumberFormat="1" applyFont="1" applyFill="1" applyBorder="1" applyAlignment="1" applyProtection="1">
      <alignment horizontal="right" vertical="center" wrapText="1"/>
      <protection/>
    </xf>
    <xf numFmtId="4" fontId="5" fillId="4" borderId="37" xfId="57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2" fillId="0" borderId="29" xfId="0" applyNumberFormat="1" applyFont="1" applyFill="1" applyBorder="1" applyAlignment="1" applyProtection="1">
      <alignment horizontal="left" vertical="top"/>
      <protection/>
    </xf>
    <xf numFmtId="0" fontId="2" fillId="0" borderId="30" xfId="0" applyNumberFormat="1" applyFont="1" applyFill="1" applyBorder="1" applyAlignment="1" applyProtection="1">
      <alignment horizontal="left" vertical="top"/>
      <protection/>
    </xf>
    <xf numFmtId="0" fontId="1" fillId="0" borderId="39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vertical="top"/>
      <protection/>
    </xf>
    <xf numFmtId="0" fontId="1" fillId="0" borderId="40" xfId="0" applyNumberFormat="1" applyFont="1" applyFill="1" applyBorder="1" applyAlignment="1" applyProtection="1">
      <alignment vertical="top"/>
      <protection/>
    </xf>
    <xf numFmtId="165" fontId="9" fillId="4" borderId="40" xfId="57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4" fontId="22" fillId="0" borderId="0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4" fontId="6" fillId="4" borderId="26" xfId="0" applyNumberFormat="1" applyFont="1" applyFill="1" applyBorder="1" applyAlignment="1" applyProtection="1">
      <alignment horizontal="right" vertical="top"/>
      <protection/>
    </xf>
    <xf numFmtId="4" fontId="6" fillId="4" borderId="26" xfId="0" applyNumberFormat="1" applyFont="1" applyFill="1" applyBorder="1" applyAlignment="1" applyProtection="1">
      <alignment horizontal="center" vertical="top"/>
      <protection/>
    </xf>
    <xf numFmtId="0" fontId="1" fillId="4" borderId="26" xfId="0" applyNumberFormat="1" applyFont="1" applyFill="1" applyBorder="1" applyAlignment="1" applyProtection="1">
      <alignment vertical="top"/>
      <protection/>
    </xf>
    <xf numFmtId="4" fontId="4" fillId="0" borderId="22" xfId="0" applyNumberFormat="1" applyFont="1" applyFill="1" applyBorder="1" applyAlignment="1" applyProtection="1">
      <alignment horizontal="right" vertical="top"/>
      <protection/>
    </xf>
    <xf numFmtId="4" fontId="9" fillId="4" borderId="41" xfId="57" applyNumberFormat="1" applyFont="1" applyFill="1" applyBorder="1" applyAlignment="1" applyProtection="1">
      <alignment horizontal="right" vertical="center" wrapText="1"/>
      <protection/>
    </xf>
    <xf numFmtId="2" fontId="1" fillId="0" borderId="22" xfId="0" applyNumberFormat="1" applyFont="1" applyFill="1" applyBorder="1" applyAlignment="1" applyProtection="1">
      <alignment vertical="top"/>
      <protection/>
    </xf>
    <xf numFmtId="164" fontId="1" fillId="4" borderId="22" xfId="0" applyNumberFormat="1" applyFont="1" applyFill="1" applyBorder="1" applyAlignment="1" applyProtection="1">
      <alignment vertical="top"/>
      <protection/>
    </xf>
    <xf numFmtId="164" fontId="1" fillId="0" borderId="22" xfId="0" applyNumberFormat="1" applyFont="1" applyFill="1" applyBorder="1" applyAlignment="1" applyProtection="1">
      <alignment vertical="top"/>
      <protection/>
    </xf>
    <xf numFmtId="2" fontId="1" fillId="0" borderId="37" xfId="0" applyNumberFormat="1" applyFont="1" applyFill="1" applyBorder="1" applyAlignment="1" applyProtection="1">
      <alignment vertical="top"/>
      <protection/>
    </xf>
    <xf numFmtId="0" fontId="1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vertical="top"/>
      <protection/>
    </xf>
    <xf numFmtId="0" fontId="6" fillId="0" borderId="37" xfId="0" applyNumberFormat="1" applyFont="1" applyFill="1" applyBorder="1" applyAlignment="1" applyProtection="1">
      <alignment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2" fontId="10" fillId="4" borderId="21" xfId="57" applyNumberFormat="1" applyFont="1" applyFill="1" applyBorder="1" applyAlignment="1" applyProtection="1">
      <alignment horizontal="center" vertical="center" wrapText="1"/>
      <protection/>
    </xf>
    <xf numFmtId="2" fontId="10" fillId="4" borderId="25" xfId="57" applyNumberFormat="1" applyFont="1" applyFill="1" applyBorder="1" applyAlignment="1" applyProtection="1">
      <alignment horizontal="center" vertical="center" wrapText="1"/>
      <protection/>
    </xf>
    <xf numFmtId="2" fontId="10" fillId="4" borderId="43" xfId="57" applyNumberFormat="1" applyFont="1" applyFill="1" applyBorder="1" applyAlignment="1" applyProtection="1">
      <alignment horizontal="center" vertical="center" wrapText="1"/>
      <protection/>
    </xf>
    <xf numFmtId="2" fontId="10" fillId="4" borderId="44" xfId="57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46" xfId="0" applyNumberFormat="1" applyFont="1" applyFill="1" applyBorder="1" applyAlignment="1" applyProtection="1">
      <alignment horizontal="center" vertical="top"/>
      <protection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27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2" fontId="10" fillId="4" borderId="49" xfId="57" applyNumberFormat="1" applyFont="1" applyFill="1" applyBorder="1" applyAlignment="1" applyProtection="1">
      <alignment horizontal="center" vertical="center" wrapText="1"/>
      <protection/>
    </xf>
    <xf numFmtId="2" fontId="10" fillId="4" borderId="36" xfId="57" applyNumberFormat="1" applyFont="1" applyFill="1" applyBorder="1" applyAlignment="1" applyProtection="1">
      <alignment horizontal="center" vertical="center" wrapText="1"/>
      <protection/>
    </xf>
    <xf numFmtId="2" fontId="10" fillId="4" borderId="35" xfId="57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39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4" fontId="6" fillId="4" borderId="20" xfId="0" applyNumberFormat="1" applyFont="1" applyFill="1" applyBorder="1" applyAlignment="1" applyProtection="1">
      <alignment horizontal="center" vertical="top"/>
      <protection/>
    </xf>
    <xf numFmtId="4" fontId="6" fillId="4" borderId="24" xfId="0" applyNumberFormat="1" applyFont="1" applyFill="1" applyBorder="1" applyAlignment="1" applyProtection="1">
      <alignment horizontal="center" vertical="top"/>
      <protection/>
    </xf>
    <xf numFmtId="4" fontId="6" fillId="4" borderId="21" xfId="0" applyNumberFormat="1" applyFont="1" applyFill="1" applyBorder="1" applyAlignment="1" applyProtection="1">
      <alignment horizontal="center" vertical="top"/>
      <protection/>
    </xf>
    <xf numFmtId="4" fontId="6" fillId="4" borderId="25" xfId="0" applyNumberFormat="1" applyFont="1" applyFill="1" applyBorder="1" applyAlignment="1" applyProtection="1">
      <alignment horizontal="center" vertical="top"/>
      <protection/>
    </xf>
    <xf numFmtId="165" fontId="9" fillId="4" borderId="50" xfId="57" applyNumberFormat="1" applyFont="1" applyFill="1" applyBorder="1" applyAlignment="1" applyProtection="1">
      <alignment horizontal="center" vertical="center" wrapText="1"/>
      <protection/>
    </xf>
    <xf numFmtId="165" fontId="9" fillId="4" borderId="51" xfId="57" applyNumberFormat="1" applyFont="1" applyFill="1" applyBorder="1" applyAlignment="1" applyProtection="1">
      <alignment horizontal="center" vertical="center" wrapText="1"/>
      <protection/>
    </xf>
    <xf numFmtId="10" fontId="6" fillId="4" borderId="21" xfId="0" applyNumberFormat="1" applyFont="1" applyFill="1" applyBorder="1" applyAlignment="1" applyProtection="1">
      <alignment horizontal="center" vertical="top"/>
      <protection/>
    </xf>
    <xf numFmtId="10" fontId="6" fillId="4" borderId="25" xfId="0" applyNumberFormat="1" applyFont="1" applyFill="1" applyBorder="1" applyAlignment="1" applyProtection="1">
      <alignment horizontal="center" vertical="top"/>
      <protection/>
    </xf>
    <xf numFmtId="0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4" fontId="10" fillId="4" borderId="21" xfId="57" applyNumberFormat="1" applyFont="1" applyFill="1" applyBorder="1" applyAlignment="1" applyProtection="1">
      <alignment horizontal="center" vertical="center" wrapText="1"/>
      <protection/>
    </xf>
    <xf numFmtId="4" fontId="10" fillId="4" borderId="25" xfId="57" applyNumberFormat="1" applyFont="1" applyFill="1" applyBorder="1" applyAlignment="1" applyProtection="1">
      <alignment horizontal="center" vertical="center" wrapText="1"/>
      <protection/>
    </xf>
    <xf numFmtId="4" fontId="5" fillId="4" borderId="21" xfId="57" applyNumberFormat="1" applyFont="1" applyFill="1" applyBorder="1" applyAlignment="1" applyProtection="1">
      <alignment horizontal="center" vertical="center" wrapText="1"/>
      <protection/>
    </xf>
    <xf numFmtId="4" fontId="5" fillId="4" borderId="34" xfId="57" applyNumberFormat="1" applyFont="1" applyFill="1" applyBorder="1" applyAlignment="1" applyProtection="1">
      <alignment horizontal="center" vertical="center" wrapText="1"/>
      <protection/>
    </xf>
    <xf numFmtId="4" fontId="10" fillId="4" borderId="43" xfId="57" applyNumberFormat="1" applyFont="1" applyFill="1" applyBorder="1" applyAlignment="1" applyProtection="1">
      <alignment horizontal="center" vertical="center" wrapText="1"/>
      <protection/>
    </xf>
    <xf numFmtId="4" fontId="10" fillId="4" borderId="49" xfId="57" applyNumberFormat="1" applyFont="1" applyFill="1" applyBorder="1" applyAlignment="1" applyProtection="1">
      <alignment horizontal="center" vertical="center" wrapText="1"/>
      <protection/>
    </xf>
    <xf numFmtId="4" fontId="10" fillId="4" borderId="22" xfId="57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__________ __ ________ _______ 3" xfId="52"/>
    <cellStyle name="Обычный_BALANCE.WARM.2007YEAR(FACT)" xfId="53"/>
    <cellStyle name="Обычный_Kom kompleks" xfId="54"/>
    <cellStyle name="Обычный_Вода" xfId="55"/>
    <cellStyle name="Обычный_тарифы на 2002г с 1-01" xfId="56"/>
    <cellStyle name="Обычный_Тепло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9;&#1055;%20&#1058;&#1077;&#1087;&#1083;&#1086;&#1074;&#1086;&#1076;&#1089;&#1090;&#1088;&#1086;&#1081;%20&#1089;&#1077;&#1088;&#1074;&#1080;&#1089;%20(&#1082;&#1086;&#1090;,1-8)-2013&#1089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ga\&#1086;&#1073;&#1097;&#1072;&#1103;\Documents%20and%20Settings\&#1053;&#1072;&#1076;&#1077;&#1078;&#1076;&#1072;\&#1056;&#1072;&#1073;&#1086;&#1095;&#1080;&#1081;%20&#1089;&#1090;&#1086;&#1083;\&#1090;&#1072;&#1088;&#1080;&#1092;&#1099;%202013&#1075;\&#1052;&#1059;&#1055;%20&#1058;&#1077;&#1087;&#1083;&#1086;&#1074;&#1086;&#1076;&#1089;&#1090;&#1088;&#1086;&#1081;&#1089;&#1077;&#1088;&#1074;&#1080;&#1089;_&#1089;&#1076;\&#1052;&#1059;&#1055;%20&#1058;&#1077;&#1087;&#1083;&#1086;&#1074;&#1086;&#1076;&#1089;&#1090;&#1088;&#1086;&#1081;&#1089;&#1077;&#1088;&#1074;&#1080;&#1089;_&#1058;&#1072;&#1088;&#1072;&#1089;&#1086;&#1074;%202012%20&#1075;\&#1052;&#1059;&#1055;%20&#1058;&#1077;&#1087;&#1083;&#1086;&#1074;&#1086;&#1076;&#1089;&#1090;&#1088;&#1086;&#1081;%20&#1089;&#1077;&#1088;&#1074;&#1080;&#1089;%20(&#1082;&#1086;&#1090;,1-8)-2012&#1089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ga\&#1086;&#1073;&#1097;&#1072;&#1103;\Documents%20and%20Settings\&#1053;&#1072;&#1076;&#1077;&#1078;&#1076;&#1072;\&#1056;&#1072;&#1073;&#1086;&#1095;&#1080;&#1081;%20&#1089;&#1090;&#1086;&#1083;\&#1090;&#1072;&#1088;&#1080;&#1092;&#1099;%202013&#1075;\&#1052;&#1059;&#1055;%20&#1058;&#1077;&#1087;&#1083;&#1086;&#1074;&#1086;&#1076;&#1089;&#1090;&#1088;&#1086;&#1081;&#1089;&#1077;&#1088;&#1074;&#1080;&#1089;_&#1089;&#1076;\&#1052;&#1059;&#1055;%20&#1058;&#1077;&#1087;&#1083;&#1086;&#1074;&#1086;&#1076;&#1089;&#1090;&#1088;&#1086;&#1081;&#1089;&#1077;&#1088;&#1074;&#1080;&#1089;_&#1058;&#1072;&#1088;&#1072;&#1089;&#1086;&#1074;%202012%20&#1075;\&#1052;&#1059;&#1055;%20&#1058;&#1077;&#1087;&#1083;&#1086;&#1074;&#1086;&#1076;&#1089;&#1090;&#1088;&#1086;&#1081;%20&#1089;&#1077;&#1088;&#1074;&#1080;&#1089;(&#1082;&#1086;&#1090;-2)-2012&#1089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ga\&#1086;&#1073;&#1097;&#1072;&#1103;\Documents%20and%20Settings\&#1053;&#1072;&#1076;&#1077;&#1078;&#1076;&#1072;\&#1056;&#1072;&#1073;&#1086;&#1095;&#1080;&#1081;%20&#1089;&#1090;&#1086;&#1083;\&#1090;&#1072;&#1088;&#1080;&#1092;&#1099;%202013&#1075;\&#1052;&#1059;&#1055;%20&#1058;&#1077;&#1087;&#1083;&#1086;&#1074;&#1086;&#1076;&#1089;&#1090;&#1088;&#1086;&#1081;&#1089;&#1077;&#1088;&#1074;&#1080;&#1089;_&#1089;&#1076;\&#1052;&#1059;&#1055;%20&#1058;&#1077;&#1087;&#1083;&#1086;&#1074;&#1086;&#1076;&#1089;&#1090;&#1088;&#1086;&#1081;&#1089;&#1077;&#1088;&#1074;&#1080;&#1089;_&#1058;&#1072;&#1088;&#1072;&#1089;&#1086;&#1074;%202012%20&#1075;\&#1052;&#1059;&#1055;%20&#1058;&#1077;&#1087;&#1083;&#1086;&#1074;&#1086;&#1076;&#1089;&#1090;&#1088;&#1086;&#1081;%20&#1089;&#1077;&#1088;&#1074;&#1080;&#1089;(&#1082;&#1086;&#1090;-9)-2012&#1089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ланово-расчетный тариф"/>
      <sheetName val="Расчет переменных затрат"/>
      <sheetName val="Экспертное заключение"/>
      <sheetName val="тарифное меню"/>
      <sheetName val="Постановление"/>
    </sheetNames>
    <sheetDataSet>
      <sheetData sheetId="0">
        <row r="4">
          <cell r="B4" t="str">
            <v>  МУП "Тепловодстрой сервис"  </v>
          </cell>
          <cell r="F4" t="str">
            <v>  с. Усть-Кокса</v>
          </cell>
        </row>
        <row r="5">
          <cell r="B5" t="str">
            <v>(НДС не облагается)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ланово-расчетный тариф"/>
      <sheetName val="Расчет переменных затрат"/>
      <sheetName val="Экспертное заключение"/>
      <sheetName val="тарифное меню"/>
      <sheetName val="Постановление"/>
    </sheetNames>
    <sheetDataSet>
      <sheetData sheetId="3">
        <row r="20">
          <cell r="J20">
            <v>3190.0919999999996</v>
          </cell>
          <cell r="K20">
            <v>2126.7280000000005</v>
          </cell>
        </row>
        <row r="21">
          <cell r="J21">
            <v>77.82</v>
          </cell>
          <cell r="K21">
            <v>51.879999999999995</v>
          </cell>
        </row>
        <row r="22">
          <cell r="J22">
            <v>518.712</v>
          </cell>
          <cell r="K22">
            <v>345.808</v>
          </cell>
        </row>
        <row r="24">
          <cell r="J24">
            <v>2593.56</v>
          </cell>
          <cell r="K24">
            <v>1729.0400000000002</v>
          </cell>
        </row>
        <row r="25">
          <cell r="J25">
            <v>1706.94</v>
          </cell>
          <cell r="K25">
            <v>1137.96</v>
          </cell>
        </row>
        <row r="26">
          <cell r="J26">
            <v>653.0400000000001</v>
          </cell>
          <cell r="K26">
            <v>435.36</v>
          </cell>
        </row>
        <row r="27">
          <cell r="J27">
            <v>233.57999999999998</v>
          </cell>
          <cell r="K27">
            <v>155.72000000000003</v>
          </cell>
        </row>
        <row r="30">
          <cell r="J30">
            <v>2694853.4372544</v>
          </cell>
          <cell r="K30">
            <v>2165531.14702616</v>
          </cell>
        </row>
        <row r="31">
          <cell r="J31">
            <v>2694853.4372544</v>
          </cell>
          <cell r="K31">
            <v>2165531.14702616</v>
          </cell>
        </row>
        <row r="33">
          <cell r="J33">
            <v>1400.0016</v>
          </cell>
        </row>
        <row r="34">
          <cell r="J34">
            <v>898.284</v>
          </cell>
          <cell r="K34">
            <v>598.85</v>
          </cell>
        </row>
        <row r="116">
          <cell r="J116">
            <v>36957.06</v>
          </cell>
          <cell r="K116">
            <v>27693</v>
          </cell>
        </row>
        <row r="122">
          <cell r="J122">
            <v>986668.5088181999</v>
          </cell>
          <cell r="K122">
            <v>657779.0058788</v>
          </cell>
        </row>
        <row r="125">
          <cell r="J125">
            <v>335467.29299818794</v>
          </cell>
          <cell r="K125">
            <v>223644.86199879198</v>
          </cell>
        </row>
        <row r="127">
          <cell r="J127">
            <v>183358.8</v>
          </cell>
          <cell r="K127">
            <v>122239.20000000001</v>
          </cell>
        </row>
        <row r="128">
          <cell r="J128">
            <v>139812.71374592598</v>
          </cell>
          <cell r="K128">
            <v>174343.568</v>
          </cell>
        </row>
        <row r="129">
          <cell r="J129">
            <v>425653.0131559679</v>
          </cell>
          <cell r="K129">
            <v>283768.675437312</v>
          </cell>
        </row>
        <row r="130">
          <cell r="J130">
            <v>317651.50235519995</v>
          </cell>
          <cell r="K130">
            <v>211767.66823679997</v>
          </cell>
        </row>
        <row r="133">
          <cell r="J133">
            <v>108001.510800768</v>
          </cell>
          <cell r="K133">
            <v>72001.00720051199</v>
          </cell>
        </row>
        <row r="134">
          <cell r="K134">
            <v>0</v>
          </cell>
        </row>
        <row r="137">
          <cell r="J137">
            <v>422026.1153377199</v>
          </cell>
          <cell r="K137">
            <v>285202.01652408</v>
          </cell>
        </row>
        <row r="138">
          <cell r="J138">
            <v>171240.64705799997</v>
          </cell>
          <cell r="K138">
            <v>114160.43137199999</v>
          </cell>
        </row>
        <row r="141">
          <cell r="J141">
            <v>58221.81999971999</v>
          </cell>
          <cell r="K141">
            <v>38814.54666648</v>
          </cell>
        </row>
        <row r="143">
          <cell r="J143">
            <v>278961.675</v>
          </cell>
          <cell r="K143">
            <v>185974.44999999998</v>
          </cell>
        </row>
        <row r="145">
          <cell r="J145">
            <v>94846.96949999999</v>
          </cell>
          <cell r="K145">
            <v>63231.312999999995</v>
          </cell>
        </row>
        <row r="148">
          <cell r="J148">
            <v>17491.8</v>
          </cell>
          <cell r="K148">
            <v>12255.9212</v>
          </cell>
        </row>
        <row r="152">
          <cell r="J152">
            <v>314954.7</v>
          </cell>
          <cell r="K152">
            <v>220678.2598</v>
          </cell>
        </row>
        <row r="155">
          <cell r="J155">
            <v>563497.8508799999</v>
          </cell>
          <cell r="K155">
            <v>405718.45263360016</v>
          </cell>
        </row>
        <row r="157">
          <cell r="J157">
            <v>127603.68</v>
          </cell>
          <cell r="K157">
            <v>85069.12000000002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ланово-расчетный тариф"/>
      <sheetName val="Расчет переменных затрат"/>
      <sheetName val="Экспертное заключение"/>
      <sheetName val="Постановление"/>
      <sheetName val="тарифное меню"/>
    </sheetNames>
    <sheetDataSet>
      <sheetData sheetId="3">
        <row r="20">
          <cell r="I20">
            <v>206.92799999999997</v>
          </cell>
          <cell r="J20">
            <v>137.952</v>
          </cell>
        </row>
        <row r="21">
          <cell r="I21">
            <v>5.04</v>
          </cell>
          <cell r="J21">
            <v>3.3600000000000003</v>
          </cell>
        </row>
        <row r="22">
          <cell r="I22">
            <v>33.647999999999996</v>
          </cell>
          <cell r="J22">
            <v>22.432000000000002</v>
          </cell>
        </row>
        <row r="24">
          <cell r="I24">
            <v>168.23999999999998</v>
          </cell>
          <cell r="J24">
            <v>112.16</v>
          </cell>
        </row>
        <row r="25">
          <cell r="I25">
            <v>168.23999999999998</v>
          </cell>
          <cell r="J25">
            <v>112.16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30">
          <cell r="I30">
            <v>174798.0932256</v>
          </cell>
          <cell r="J30">
            <v>150090.700321752</v>
          </cell>
        </row>
        <row r="31">
          <cell r="I31">
            <v>174798.0932256</v>
          </cell>
          <cell r="J31">
            <v>150090.700321752</v>
          </cell>
        </row>
        <row r="33">
          <cell r="I33">
            <v>1400.0016</v>
          </cell>
        </row>
        <row r="34">
          <cell r="I34">
            <v>58.266</v>
          </cell>
          <cell r="J34">
            <v>38.845</v>
          </cell>
        </row>
        <row r="116">
          <cell r="I116">
            <v>2478.06</v>
          </cell>
          <cell r="J116">
            <v>1857.1</v>
          </cell>
        </row>
        <row r="122">
          <cell r="I122">
            <v>117388.71239999999</v>
          </cell>
          <cell r="J122">
            <v>78259.1416</v>
          </cell>
        </row>
        <row r="125">
          <cell r="I125">
            <v>39912.162216</v>
          </cell>
          <cell r="J125">
            <v>26608.108144</v>
          </cell>
        </row>
        <row r="127">
          <cell r="I127">
            <v>43214.4</v>
          </cell>
          <cell r="J127">
            <v>28809.600000000002</v>
          </cell>
        </row>
        <row r="128">
          <cell r="I128">
            <v>37733.294568768004</v>
          </cell>
          <cell r="J128">
            <v>34689.988</v>
          </cell>
        </row>
        <row r="129">
          <cell r="I129">
            <v>50985.85135199999</v>
          </cell>
          <cell r="J129">
            <v>33990.567568</v>
          </cell>
        </row>
        <row r="130">
          <cell r="I130">
            <v>38049.142799999994</v>
          </cell>
          <cell r="J130">
            <v>25366.0952</v>
          </cell>
        </row>
        <row r="133">
          <cell r="I133">
            <v>12936.708551999998</v>
          </cell>
          <cell r="J133">
            <v>8624.472367999999</v>
          </cell>
        </row>
        <row r="134">
          <cell r="J134">
            <v>0</v>
          </cell>
        </row>
        <row r="137">
          <cell r="I137">
            <v>30231.650123231997</v>
          </cell>
          <cell r="J137">
            <v>20552.060582848004</v>
          </cell>
        </row>
        <row r="138">
          <cell r="I138">
            <v>7724.098324799999</v>
          </cell>
          <cell r="J138">
            <v>5149.3988832</v>
          </cell>
        </row>
        <row r="141">
          <cell r="I141">
            <v>2626.193430432</v>
          </cell>
          <cell r="J141">
            <v>1750.795620288</v>
          </cell>
        </row>
        <row r="143">
          <cell r="I143">
            <v>33475.401</v>
          </cell>
          <cell r="J143">
            <v>22316.933999999997</v>
          </cell>
        </row>
        <row r="145">
          <cell r="I145">
            <v>11381.63634</v>
          </cell>
          <cell r="J145">
            <v>7587.757560000001</v>
          </cell>
        </row>
        <row r="148">
          <cell r="I148">
            <v>5990.4</v>
          </cell>
          <cell r="J148">
            <v>4197.2736</v>
          </cell>
        </row>
        <row r="152">
          <cell r="I152">
            <v>24000</v>
          </cell>
          <cell r="J152">
            <v>16816</v>
          </cell>
        </row>
        <row r="155">
          <cell r="I155">
            <v>36551.76192</v>
          </cell>
          <cell r="J155">
            <v>26317.2685824</v>
          </cell>
        </row>
        <row r="157">
          <cell r="I157">
            <v>8277.12</v>
          </cell>
          <cell r="J157">
            <v>5518.08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Планово-расчетный тариф"/>
      <sheetName val="Расчет переменных затрат"/>
      <sheetName val="Экспертное заключение"/>
      <sheetName val="тарифное меню"/>
      <sheetName val="Постановление"/>
    </sheetNames>
    <sheetDataSet>
      <sheetData sheetId="3">
        <row r="20">
          <cell r="J20">
            <v>811.824</v>
          </cell>
          <cell r="K20">
            <v>541.216</v>
          </cell>
        </row>
        <row r="21">
          <cell r="J21">
            <v>16.5</v>
          </cell>
          <cell r="K21">
            <v>11</v>
          </cell>
        </row>
        <row r="22">
          <cell r="J22">
            <v>135.29999999999998</v>
          </cell>
          <cell r="K22">
            <v>90.20000000000002</v>
          </cell>
        </row>
        <row r="24">
          <cell r="J24">
            <v>660.024</v>
          </cell>
          <cell r="K24">
            <v>440.01599999999996</v>
          </cell>
        </row>
        <row r="25">
          <cell r="J25">
            <v>660.024</v>
          </cell>
          <cell r="K25">
            <v>440.01599999999996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30">
          <cell r="J30">
            <v>630882.3364704001</v>
          </cell>
          <cell r="K30">
            <v>527961.5057603199</v>
          </cell>
        </row>
        <row r="31">
          <cell r="J31">
            <v>630882.3364704001</v>
          </cell>
          <cell r="K31">
            <v>527961.5057603199</v>
          </cell>
        </row>
        <row r="33">
          <cell r="J33">
            <v>1400.0016</v>
          </cell>
        </row>
        <row r="34">
          <cell r="J34">
            <v>210.294</v>
          </cell>
          <cell r="K34">
            <v>140.2</v>
          </cell>
        </row>
        <row r="116">
          <cell r="J116">
            <v>32015.784</v>
          </cell>
          <cell r="K116">
            <v>23990.230784000007</v>
          </cell>
        </row>
        <row r="122">
          <cell r="J122">
            <v>243458.10864179995</v>
          </cell>
          <cell r="K122">
            <v>162305.40576119997</v>
          </cell>
        </row>
        <row r="125">
          <cell r="J125">
            <v>82775.756938212</v>
          </cell>
          <cell r="K125">
            <v>55183.837958808006</v>
          </cell>
        </row>
        <row r="127">
          <cell r="J127">
            <v>120000</v>
          </cell>
          <cell r="K127">
            <v>80000</v>
          </cell>
        </row>
        <row r="128">
          <cell r="K128">
            <v>0</v>
          </cell>
        </row>
        <row r="129">
          <cell r="J129">
            <v>204880.52609999993</v>
          </cell>
          <cell r="K129">
            <v>136587.01739999995</v>
          </cell>
        </row>
        <row r="130">
          <cell r="J130">
            <v>152895.91499999995</v>
          </cell>
          <cell r="K130">
            <v>101930.60999999997</v>
          </cell>
        </row>
        <row r="133">
          <cell r="J133">
            <v>51984.61109999999</v>
          </cell>
          <cell r="K133">
            <v>34656.4074</v>
          </cell>
        </row>
        <row r="134">
          <cell r="J134">
            <v>125095.7996727125</v>
          </cell>
          <cell r="K134">
            <v>113464.8</v>
          </cell>
        </row>
        <row r="137">
          <cell r="J137">
            <v>223483.45436023196</v>
          </cell>
          <cell r="K137">
            <v>149818.85900084802</v>
          </cell>
        </row>
        <row r="138">
          <cell r="J138">
            <v>135812.67387479998</v>
          </cell>
          <cell r="K138">
            <v>90541.78258320001</v>
          </cell>
        </row>
        <row r="141">
          <cell r="J141">
            <v>46176.30911743199</v>
          </cell>
          <cell r="K141">
            <v>30784.206078287996</v>
          </cell>
        </row>
        <row r="143">
          <cell r="J143">
            <v>85210.45559999999</v>
          </cell>
          <cell r="K143">
            <v>56806.9704</v>
          </cell>
        </row>
        <row r="145">
          <cell r="J145">
            <v>28971.554903999997</v>
          </cell>
          <cell r="K145">
            <v>19314.369935999996</v>
          </cell>
        </row>
        <row r="148">
          <cell r="J148">
            <v>23273.399999999998</v>
          </cell>
          <cell r="K148">
            <v>16306.8956</v>
          </cell>
        </row>
        <row r="152">
          <cell r="J152">
            <v>5364.7537554</v>
          </cell>
          <cell r="K152">
            <v>3758.9041312836</v>
          </cell>
        </row>
        <row r="155">
          <cell r="J155">
            <v>143400.59136</v>
          </cell>
          <cell r="K155">
            <v>103248.4257792</v>
          </cell>
        </row>
        <row r="157">
          <cell r="J157">
            <v>32472.96</v>
          </cell>
          <cell r="K157">
            <v>21648.64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view="pageBreakPreview" zoomScale="85" zoomScaleSheetLayoutView="85" zoomScalePageLayoutView="0" workbookViewId="0" topLeftCell="B1">
      <selection activeCell="B4" sqref="A4:IV4"/>
    </sheetView>
  </sheetViews>
  <sheetFormatPr defaultColWidth="9.00390625" defaultRowHeight="12.75"/>
  <cols>
    <col min="1" max="1" width="10.875" style="1" customWidth="1"/>
    <col min="2" max="2" width="43.25390625" style="2" customWidth="1"/>
    <col min="3" max="3" width="18.25390625" style="1" customWidth="1"/>
    <col min="4" max="4" width="14.375" style="1" customWidth="1"/>
    <col min="5" max="5" width="15.25390625" style="1" customWidth="1"/>
    <col min="6" max="6" width="18.25390625" style="1" customWidth="1"/>
    <col min="7" max="7" width="16.375" style="1" customWidth="1"/>
    <col min="8" max="8" width="15.25390625" style="1" customWidth="1"/>
    <col min="9" max="11" width="16.875" style="1" customWidth="1"/>
    <col min="12" max="12" width="15.25390625" style="1" customWidth="1"/>
    <col min="13" max="13" width="15.875" style="1" customWidth="1"/>
    <col min="14" max="14" width="2.375" style="1" customWidth="1"/>
    <col min="15" max="15" width="18.375" style="1" customWidth="1"/>
    <col min="16" max="16384" width="9.125" style="1" customWidth="1"/>
  </cols>
  <sheetData>
    <row r="1" spans="2:8" ht="15.75">
      <c r="B1" s="4" t="s">
        <v>286</v>
      </c>
      <c r="C1" s="3"/>
      <c r="D1" s="3"/>
      <c r="E1" s="3"/>
      <c r="F1" s="3"/>
      <c r="G1" s="3"/>
      <c r="H1" s="3"/>
    </row>
    <row r="2" spans="3:8" ht="15.75">
      <c r="C2" s="3"/>
      <c r="D2" s="3"/>
      <c r="E2" s="3"/>
      <c r="F2" s="3"/>
      <c r="G2" s="3"/>
      <c r="H2" s="3"/>
    </row>
    <row r="3" spans="2:6" ht="15.75" thickBot="1">
      <c r="B3" s="4" t="str">
        <f>'[1]Исходные данные'!B4</f>
        <v>  МУП "Тепловодстрой сервис"  </v>
      </c>
      <c r="C3" s="4" t="str">
        <f>'[1]Исходные данные'!F4</f>
        <v>  с. Усть-Кокса</v>
      </c>
      <c r="F3" s="4"/>
    </row>
    <row r="4" spans="1:15" ht="16.5" thickBot="1">
      <c r="A4" s="5" t="s">
        <v>1</v>
      </c>
      <c r="B4" s="6" t="s">
        <v>2</v>
      </c>
      <c r="C4" s="7"/>
      <c r="D4" s="4" t="s">
        <v>0</v>
      </c>
      <c r="E4" s="7"/>
      <c r="F4" s="190" t="s">
        <v>294</v>
      </c>
      <c r="G4" s="191"/>
      <c r="H4" s="191"/>
      <c r="I4" s="191"/>
      <c r="J4" s="191"/>
      <c r="K4" s="192"/>
      <c r="N4" s="159"/>
      <c r="O4" s="160"/>
    </row>
    <row r="5" spans="1:15" ht="15.75" customHeight="1" thickBot="1">
      <c r="A5" s="8" t="s">
        <v>3</v>
      </c>
      <c r="B5" s="9"/>
      <c r="C5" s="10" t="s">
        <v>4</v>
      </c>
      <c r="D5" s="10" t="s">
        <v>4</v>
      </c>
      <c r="E5" s="114" t="s">
        <v>4</v>
      </c>
      <c r="F5" s="183" t="s">
        <v>5</v>
      </c>
      <c r="G5" s="188"/>
      <c r="H5" s="189"/>
      <c r="I5" s="183" t="s">
        <v>298</v>
      </c>
      <c r="J5" s="188"/>
      <c r="K5" s="189"/>
      <c r="L5" s="196" t="s">
        <v>299</v>
      </c>
      <c r="M5" s="196" t="s">
        <v>300</v>
      </c>
      <c r="N5" s="161" t="s">
        <v>301</v>
      </c>
      <c r="O5" s="6"/>
    </row>
    <row r="6" spans="1:15" ht="15.75">
      <c r="A6" s="8"/>
      <c r="B6" s="9"/>
      <c r="C6" s="98" t="s">
        <v>295</v>
      </c>
      <c r="D6" s="98" t="s">
        <v>296</v>
      </c>
      <c r="E6" s="98" t="s">
        <v>297</v>
      </c>
      <c r="F6" s="157" t="s">
        <v>4</v>
      </c>
      <c r="G6" s="157" t="s">
        <v>4</v>
      </c>
      <c r="H6" s="158" t="s">
        <v>4</v>
      </c>
      <c r="I6" s="10" t="s">
        <v>4</v>
      </c>
      <c r="J6" s="10" t="s">
        <v>4</v>
      </c>
      <c r="K6" s="10" t="s">
        <v>4</v>
      </c>
      <c r="L6" s="197"/>
      <c r="M6" s="197"/>
      <c r="N6" s="162" t="s">
        <v>302</v>
      </c>
      <c r="O6" s="9"/>
    </row>
    <row r="7" spans="1:15" ht="16.5" thickBot="1">
      <c r="A7" s="11"/>
      <c r="B7" s="12"/>
      <c r="C7" s="13"/>
      <c r="D7" s="13"/>
      <c r="E7" s="11"/>
      <c r="F7" s="98" t="s">
        <v>295</v>
      </c>
      <c r="G7" s="98" t="s">
        <v>296</v>
      </c>
      <c r="H7" s="115" t="s">
        <v>297</v>
      </c>
      <c r="I7" s="180" t="s">
        <v>295</v>
      </c>
      <c r="J7" s="180" t="s">
        <v>296</v>
      </c>
      <c r="K7" s="180" t="s">
        <v>297</v>
      </c>
      <c r="L7" s="198"/>
      <c r="M7" s="198"/>
      <c r="N7" s="163" t="s">
        <v>303</v>
      </c>
      <c r="O7" s="12"/>
    </row>
    <row r="8" spans="1:15" ht="12.75">
      <c r="A8" s="15">
        <v>1</v>
      </c>
      <c r="B8" s="16">
        <v>2</v>
      </c>
      <c r="C8" s="17">
        <v>6</v>
      </c>
      <c r="D8" s="89">
        <v>6</v>
      </c>
      <c r="E8" s="89"/>
      <c r="F8" s="17">
        <v>6</v>
      </c>
      <c r="G8" s="89">
        <v>6</v>
      </c>
      <c r="H8" s="117"/>
      <c r="I8" s="133"/>
      <c r="K8" s="149"/>
      <c r="L8" s="164"/>
      <c r="M8" s="164"/>
      <c r="N8" s="199">
        <v>8</v>
      </c>
      <c r="O8" s="200"/>
    </row>
    <row r="9" spans="1:15" ht="22.5">
      <c r="A9" s="18"/>
      <c r="B9" s="19" t="s">
        <v>6</v>
      </c>
      <c r="C9" s="20" t="s">
        <v>7</v>
      </c>
      <c r="D9" s="20" t="s">
        <v>7</v>
      </c>
      <c r="E9" s="20" t="s">
        <v>7</v>
      </c>
      <c r="F9" s="20" t="s">
        <v>7</v>
      </c>
      <c r="G9" s="20" t="s">
        <v>7</v>
      </c>
      <c r="H9" s="36" t="s">
        <v>7</v>
      </c>
      <c r="I9" s="150" t="s">
        <v>7</v>
      </c>
      <c r="J9" s="108" t="s">
        <v>7</v>
      </c>
      <c r="K9" s="151" t="s">
        <v>7</v>
      </c>
      <c r="L9" s="36"/>
      <c r="M9" s="36"/>
      <c r="N9" s="165"/>
      <c r="O9" s="166"/>
    </row>
    <row r="10" spans="1:15" ht="12.75">
      <c r="A10" s="21"/>
      <c r="B10" s="22" t="s">
        <v>8</v>
      </c>
      <c r="E10" s="23"/>
      <c r="H10" s="23"/>
      <c r="I10" s="150"/>
      <c r="J10" s="108"/>
      <c r="K10" s="151"/>
      <c r="N10" s="165"/>
      <c r="O10" s="166"/>
    </row>
    <row r="11" spans="1:15" ht="15">
      <c r="A11" s="24">
        <v>1</v>
      </c>
      <c r="B11" s="25" t="s">
        <v>9</v>
      </c>
      <c r="C11" s="26">
        <f>SUM(D11:E11)</f>
        <v>7014.74</v>
      </c>
      <c r="D11" s="90">
        <f>'[2]Экспертное заключение'!$J$20+'[3]Экспертное заключение'!$I$20+'[4]Экспертное заключение'!$J$20</f>
        <v>4208.843999999999</v>
      </c>
      <c r="E11" s="90">
        <f>'[2]Экспертное заключение'!$K$20+'[3]Экспертное заключение'!$J$20+'[4]Экспертное заключение'!$K$20</f>
        <v>2805.896</v>
      </c>
      <c r="F11" s="26">
        <f>SUM(G11:H11)</f>
        <v>8430.5</v>
      </c>
      <c r="G11" s="108">
        <v>5058.3</v>
      </c>
      <c r="H11" s="151">
        <v>3372.2</v>
      </c>
      <c r="I11" s="26">
        <f>SUM(J11:K11)</f>
        <v>8430.5</v>
      </c>
      <c r="J11" s="111">
        <f>J15+J13+J12</f>
        <v>5058.3</v>
      </c>
      <c r="K11" s="111">
        <f>K15+K13+K12</f>
        <v>3372.2</v>
      </c>
      <c r="L11" s="171">
        <f>J11/D11*100</f>
        <v>120.1826439754004</v>
      </c>
      <c r="M11" s="172">
        <f>K11/E11*100</f>
        <v>120.18264397540035</v>
      </c>
      <c r="N11" s="173"/>
      <c r="O11" s="167">
        <f>K11-H11</f>
        <v>0</v>
      </c>
    </row>
    <row r="12" spans="1:15" ht="15">
      <c r="A12" s="29" t="s">
        <v>10</v>
      </c>
      <c r="B12" s="30" t="s">
        <v>11</v>
      </c>
      <c r="C12" s="26">
        <f aca="true" t="shared" si="0" ref="C12:C18">SUM(D12:E12)</f>
        <v>165.6</v>
      </c>
      <c r="D12" s="90">
        <f>'[2]Экспертное заключение'!$J$21+'[3]Экспертное заключение'!$I$21+'[4]Экспертное заключение'!$J$21</f>
        <v>99.36</v>
      </c>
      <c r="E12" s="90">
        <f>'[2]Экспертное заключение'!$K$21+'[3]Экспертное заключение'!$J$21+'[4]Экспертное заключение'!$K$21</f>
        <v>66.24</v>
      </c>
      <c r="F12" s="26">
        <f aca="true" t="shared" si="1" ref="F12:F17">SUM(G12:H12)</f>
        <v>154.6</v>
      </c>
      <c r="G12" s="108">
        <v>99.36</v>
      </c>
      <c r="H12" s="151">
        <v>55.24</v>
      </c>
      <c r="I12" s="26">
        <f>SUM(J12:K12)</f>
        <v>165.6</v>
      </c>
      <c r="J12" s="174">
        <f>D12</f>
        <v>99.36</v>
      </c>
      <c r="K12" s="174">
        <f>E12</f>
        <v>66.24</v>
      </c>
      <c r="L12" s="171">
        <f aca="true" t="shared" si="2" ref="L12:L75">J12/D12*100</f>
        <v>100</v>
      </c>
      <c r="M12" s="172">
        <f aca="true" t="shared" si="3" ref="M12:M75">K12/E12*100</f>
        <v>100</v>
      </c>
      <c r="N12" s="173"/>
      <c r="O12" s="167">
        <f aca="true" t="shared" si="4" ref="O12:O75">K12-H12</f>
        <v>10.999999999999993</v>
      </c>
    </row>
    <row r="13" spans="1:15" ht="15">
      <c r="A13" s="29" t="s">
        <v>12</v>
      </c>
      <c r="B13" s="30" t="s">
        <v>13</v>
      </c>
      <c r="C13" s="26">
        <f t="shared" si="0"/>
        <v>1146.1</v>
      </c>
      <c r="D13" s="90">
        <f>'[2]Экспертное заключение'!$J$22+'[3]Экспертное заключение'!$I$22+'[4]Экспертное заключение'!$J$22</f>
        <v>687.66</v>
      </c>
      <c r="E13" s="90">
        <f>'[2]Экспертное заключение'!$K$22+'[3]Экспертное заключение'!$J$22+'[4]Экспертное заключение'!$K$22</f>
        <v>458.44000000000005</v>
      </c>
      <c r="F13" s="26">
        <f t="shared" si="1"/>
        <v>1151.7</v>
      </c>
      <c r="G13" s="108">
        <v>691.02</v>
      </c>
      <c r="H13" s="151">
        <v>460.68</v>
      </c>
      <c r="I13" s="26">
        <f>SUM(J13:K13)</f>
        <v>1151.7</v>
      </c>
      <c r="J13" s="174">
        <f>G13</f>
        <v>691.02</v>
      </c>
      <c r="K13" s="174">
        <f>H13</f>
        <v>460.68</v>
      </c>
      <c r="L13" s="171">
        <f t="shared" si="2"/>
        <v>100.48861355902628</v>
      </c>
      <c r="M13" s="172">
        <f t="shared" si="3"/>
        <v>100.48861355902625</v>
      </c>
      <c r="N13" s="173"/>
      <c r="O13" s="167">
        <f t="shared" si="4"/>
        <v>0</v>
      </c>
    </row>
    <row r="14" spans="1:15" ht="15">
      <c r="A14" s="29" t="s">
        <v>14</v>
      </c>
      <c r="B14" s="30" t="s">
        <v>15</v>
      </c>
      <c r="C14" s="26"/>
      <c r="D14" s="90"/>
      <c r="E14" s="90"/>
      <c r="F14" s="26"/>
      <c r="G14" s="108"/>
      <c r="H14" s="151"/>
      <c r="I14" s="26"/>
      <c r="J14" s="108"/>
      <c r="K14" s="151"/>
      <c r="L14" s="171"/>
      <c r="M14" s="172"/>
      <c r="N14" s="173"/>
      <c r="O14" s="167">
        <f t="shared" si="4"/>
        <v>0</v>
      </c>
    </row>
    <row r="15" spans="1:15" ht="15">
      <c r="A15" s="31" t="s">
        <v>16</v>
      </c>
      <c r="B15" s="32" t="s">
        <v>17</v>
      </c>
      <c r="C15" s="26">
        <f t="shared" si="0"/>
        <v>5703.04</v>
      </c>
      <c r="D15" s="90">
        <f>'[2]Экспертное заключение'!$J$24+'[3]Экспертное заключение'!$I$24+'[4]Экспертное заключение'!$J$24</f>
        <v>3421.8239999999996</v>
      </c>
      <c r="E15" s="90">
        <f>'[2]Экспертное заключение'!$K$24+'[3]Экспертное заключение'!$J$24+'[4]Экспертное заключение'!$K$24</f>
        <v>2281.2160000000003</v>
      </c>
      <c r="F15" s="26">
        <f t="shared" si="1"/>
        <v>7113.200000000001</v>
      </c>
      <c r="G15" s="108">
        <f>SUM(G16:G18)</f>
        <v>4267.92</v>
      </c>
      <c r="H15" s="108">
        <f>SUM(H16:H18)</f>
        <v>2845.28</v>
      </c>
      <c r="I15" s="26">
        <f>SUM(J15:K15)</f>
        <v>7113.200000000001</v>
      </c>
      <c r="J15" s="108">
        <f>SUM(J16:J18)</f>
        <v>4267.92</v>
      </c>
      <c r="K15" s="108">
        <f>SUM(K16:K18)</f>
        <v>2845.28</v>
      </c>
      <c r="L15" s="171">
        <f>J15/D15*100</f>
        <v>124.72646167657953</v>
      </c>
      <c r="M15" s="172">
        <f t="shared" si="3"/>
        <v>124.7264616765795</v>
      </c>
      <c r="N15" s="173"/>
      <c r="O15" s="167">
        <f t="shared" si="4"/>
        <v>0</v>
      </c>
    </row>
    <row r="16" spans="1:15" ht="15">
      <c r="A16" s="33" t="s">
        <v>18</v>
      </c>
      <c r="B16" s="34" t="s">
        <v>19</v>
      </c>
      <c r="C16" s="26">
        <f t="shared" si="0"/>
        <v>4225.34</v>
      </c>
      <c r="D16" s="90">
        <f>'[2]Экспертное заключение'!$J$25+'[3]Экспертное заключение'!$I$25+'[4]Экспертное заключение'!$J$25</f>
        <v>2535.204</v>
      </c>
      <c r="E16" s="90">
        <f>'[2]Экспертное заключение'!$K$25+'[3]Экспертное заключение'!$J$25+'[4]Экспертное заключение'!$K$25</f>
        <v>1690.136</v>
      </c>
      <c r="F16" s="26">
        <f t="shared" si="1"/>
        <v>5344.6</v>
      </c>
      <c r="G16" s="108">
        <v>3206.76</v>
      </c>
      <c r="H16" s="151">
        <v>2137.84</v>
      </c>
      <c r="I16" s="26">
        <f>SUM(J16:K16)</f>
        <v>5344.6</v>
      </c>
      <c r="J16" s="108">
        <v>3206.76</v>
      </c>
      <c r="K16" s="151">
        <v>2137.84</v>
      </c>
      <c r="L16" s="171">
        <f t="shared" si="2"/>
        <v>126.48922926912391</v>
      </c>
      <c r="M16" s="172">
        <f t="shared" si="3"/>
        <v>126.48922926912391</v>
      </c>
      <c r="N16" s="173"/>
      <c r="O16" s="167">
        <f t="shared" si="4"/>
        <v>0</v>
      </c>
    </row>
    <row r="17" spans="1:15" ht="15">
      <c r="A17" s="33" t="s">
        <v>20</v>
      </c>
      <c r="B17" s="34" t="s">
        <v>21</v>
      </c>
      <c r="C17" s="26">
        <f t="shared" si="0"/>
        <v>1088.4</v>
      </c>
      <c r="D17" s="90">
        <f>'[2]Экспертное заключение'!$J$26+'[3]Экспертное заключение'!$I$26+'[4]Экспертное заключение'!$J$26</f>
        <v>653.0400000000001</v>
      </c>
      <c r="E17" s="90">
        <f>'[2]Экспертное заключение'!$K$26+'[3]Экспертное заключение'!$J$26+'[4]Экспертное заключение'!$K$26</f>
        <v>435.36</v>
      </c>
      <c r="F17" s="26">
        <f t="shared" si="1"/>
        <v>1107.3</v>
      </c>
      <c r="G17" s="108">
        <v>664.38</v>
      </c>
      <c r="H17" s="151">
        <v>442.92</v>
      </c>
      <c r="I17" s="26">
        <f>SUM(J17:K17)</f>
        <v>1107.3</v>
      </c>
      <c r="J17" s="108">
        <v>664.38</v>
      </c>
      <c r="K17" s="151">
        <v>442.92</v>
      </c>
      <c r="L17" s="171">
        <f t="shared" si="2"/>
        <v>101.73649393605291</v>
      </c>
      <c r="M17" s="172">
        <f t="shared" si="3"/>
        <v>101.73649393605292</v>
      </c>
      <c r="N17" s="173"/>
      <c r="O17" s="167">
        <f t="shared" si="4"/>
        <v>0</v>
      </c>
    </row>
    <row r="18" spans="1:16" ht="15">
      <c r="A18" s="33" t="s">
        <v>22</v>
      </c>
      <c r="B18" s="34" t="s">
        <v>23</v>
      </c>
      <c r="C18" s="26">
        <f t="shared" si="0"/>
        <v>389.3</v>
      </c>
      <c r="D18" s="90">
        <f>'[2]Экспертное заключение'!$J$27+'[3]Экспертное заключение'!$I$27+'[4]Экспертное заключение'!$J$27</f>
        <v>233.57999999999998</v>
      </c>
      <c r="E18" s="90">
        <f>'[2]Экспертное заключение'!$K$27+'[3]Экспертное заключение'!$J$27+'[4]Экспертное заключение'!$K$27</f>
        <v>155.72000000000003</v>
      </c>
      <c r="F18" s="26">
        <f>SUM(G18:H18)</f>
        <v>661.3</v>
      </c>
      <c r="G18" s="108">
        <f>281.94+114.84</f>
        <v>396.78</v>
      </c>
      <c r="H18" s="151">
        <f>187.96+76.56</f>
        <v>264.52</v>
      </c>
      <c r="I18" s="26">
        <f>SUM(J18:K18)</f>
        <v>661.3</v>
      </c>
      <c r="J18" s="108">
        <f>281.94+114.84</f>
        <v>396.78</v>
      </c>
      <c r="K18" s="151">
        <f>187.96+76.56</f>
        <v>264.52</v>
      </c>
      <c r="L18" s="171">
        <f>J18/D18*100</f>
        <v>169.86899563318778</v>
      </c>
      <c r="M18" s="172">
        <f t="shared" si="3"/>
        <v>169.86899563318772</v>
      </c>
      <c r="N18" s="173"/>
      <c r="O18" s="167">
        <f t="shared" si="4"/>
        <v>0</v>
      </c>
      <c r="P18" s="1" t="s">
        <v>304</v>
      </c>
    </row>
    <row r="19" spans="1:15" ht="15">
      <c r="A19" s="21"/>
      <c r="B19" s="35"/>
      <c r="C19" s="26"/>
      <c r="D19" s="90"/>
      <c r="E19" s="36"/>
      <c r="F19" s="26"/>
      <c r="G19" s="108"/>
      <c r="H19" s="151"/>
      <c r="I19" s="26"/>
      <c r="J19" s="108"/>
      <c r="K19" s="151"/>
      <c r="L19" s="171"/>
      <c r="M19" s="172"/>
      <c r="N19" s="173"/>
      <c r="O19" s="167">
        <f t="shared" si="4"/>
        <v>0</v>
      </c>
    </row>
    <row r="20" spans="1:15" ht="15">
      <c r="A20" s="21"/>
      <c r="B20" s="22" t="s">
        <v>24</v>
      </c>
      <c r="C20" s="26"/>
      <c r="D20" s="90"/>
      <c r="E20" s="36"/>
      <c r="F20" s="26"/>
      <c r="G20" s="108"/>
      <c r="H20" s="151"/>
      <c r="I20" s="26"/>
      <c r="J20" s="108"/>
      <c r="K20" s="151"/>
      <c r="L20" s="171"/>
      <c r="M20" s="172"/>
      <c r="N20" s="173"/>
      <c r="O20" s="167">
        <f t="shared" si="4"/>
        <v>0</v>
      </c>
    </row>
    <row r="21" spans="1:15" ht="15">
      <c r="A21" s="37">
        <v>1</v>
      </c>
      <c r="B21" s="30" t="s">
        <v>25</v>
      </c>
      <c r="C21" s="40">
        <f>SUM(D21:E21)</f>
        <v>6344117.220058632</v>
      </c>
      <c r="D21" s="148">
        <f>'[2]Экспертное заключение'!$J$30+'[3]Экспертное заключение'!$I$30+'[4]Экспертное заключение'!$J$30</f>
        <v>3500533.8669504</v>
      </c>
      <c r="E21" s="148">
        <f>'[2]Экспертное заключение'!$K$30+'[3]Экспертное заключение'!$J$30+'[4]Экспертное заключение'!$K$30</f>
        <v>2843583.353108232</v>
      </c>
      <c r="F21" s="40">
        <f>SUM(G21:H21)</f>
        <v>7690805.5</v>
      </c>
      <c r="G21" s="109">
        <v>4614483.3</v>
      </c>
      <c r="H21" s="152">
        <v>3076322.2</v>
      </c>
      <c r="I21" s="40">
        <f>SUM(J21:K21)</f>
        <v>8174812.173555471</v>
      </c>
      <c r="J21" s="175">
        <f>J22+J26+J35+J39+J43+J47+J51+J55+J59+J63+J67+J71+J75+J91</f>
        <v>4554478.698649812</v>
      </c>
      <c r="K21" s="175">
        <f>K22+K26+K35+K39+K43+K47+K51+K55+K59+K63+K67+K71+K75+K91</f>
        <v>3620333.47490566</v>
      </c>
      <c r="L21" s="171">
        <f t="shared" si="2"/>
        <v>130.10811698324142</v>
      </c>
      <c r="M21" s="172">
        <f t="shared" si="3"/>
        <v>127.31589073864802</v>
      </c>
      <c r="N21" s="173"/>
      <c r="O21" s="167">
        <f t="shared" si="4"/>
        <v>544011.2749056597</v>
      </c>
    </row>
    <row r="22" spans="1:16" ht="15">
      <c r="A22" s="42" t="s">
        <v>26</v>
      </c>
      <c r="B22" s="43" t="s">
        <v>27</v>
      </c>
      <c r="C22" s="46">
        <f>SUM(D22:E22)</f>
        <v>6344117.220058632</v>
      </c>
      <c r="D22" s="148">
        <f>'[2]Экспертное заключение'!$J$31+'[3]Экспертное заключение'!$I$31+'[4]Экспертное заключение'!$J$31</f>
        <v>3500533.8669504</v>
      </c>
      <c r="E22" s="148">
        <f>'[2]Экспертное заключение'!$K$31+'[3]Экспертное заключение'!$J$31+'[4]Экспертное заключение'!$K$31</f>
        <v>2843583.353108232</v>
      </c>
      <c r="F22" s="46">
        <f>SUM(G22:H22)</f>
        <v>7690805.5</v>
      </c>
      <c r="G22" s="109">
        <v>4614483.3</v>
      </c>
      <c r="H22" s="152">
        <v>3076322.2</v>
      </c>
      <c r="I22" s="46">
        <f>SUM(J22:K22)</f>
        <v>8174812.173555471</v>
      </c>
      <c r="J22" s="109">
        <f>J23*J25</f>
        <v>4554478.698649812</v>
      </c>
      <c r="K22" s="109">
        <f>K23*K25</f>
        <v>3620333.47490566</v>
      </c>
      <c r="L22" s="171">
        <f t="shared" si="2"/>
        <v>130.10811698324142</v>
      </c>
      <c r="M22" s="172">
        <f t="shared" si="3"/>
        <v>127.31589073864802</v>
      </c>
      <c r="N22" s="173"/>
      <c r="O22" s="167">
        <f t="shared" si="4"/>
        <v>544011.2749056597</v>
      </c>
      <c r="P22" s="1" t="s">
        <v>309</v>
      </c>
    </row>
    <row r="23" spans="1:15" ht="15">
      <c r="A23" s="42" t="s">
        <v>28</v>
      </c>
      <c r="B23" s="47" t="s">
        <v>29</v>
      </c>
      <c r="C23" s="51">
        <f>C22/C25</f>
        <v>3262.1946801388935</v>
      </c>
      <c r="D23" s="90">
        <f>D22/D25</f>
        <v>3000.0016</v>
      </c>
      <c r="E23" s="94">
        <v>3061.2</v>
      </c>
      <c r="F23" s="51">
        <f>F22/F25</f>
        <v>3650.0000000000005</v>
      </c>
      <c r="G23" s="108">
        <v>3650</v>
      </c>
      <c r="H23" s="151">
        <v>3650</v>
      </c>
      <c r="I23" s="51">
        <f>I22/I25</f>
        <v>3296.72</v>
      </c>
      <c r="J23" s="111">
        <f>E23</f>
        <v>3061.2</v>
      </c>
      <c r="K23" s="151">
        <v>3650</v>
      </c>
      <c r="L23" s="171">
        <f>J23/E23*100</f>
        <v>100</v>
      </c>
      <c r="M23" s="172">
        <f t="shared" si="3"/>
        <v>119.23428720763101</v>
      </c>
      <c r="N23" s="173"/>
      <c r="O23" s="167">
        <f t="shared" si="4"/>
        <v>0</v>
      </c>
    </row>
    <row r="24" spans="1:15" ht="15">
      <c r="A24" s="42" t="s">
        <v>30</v>
      </c>
      <c r="B24" s="52" t="s">
        <v>31</v>
      </c>
      <c r="C24" s="53"/>
      <c r="D24" s="90">
        <f>'[2]Экспертное заключение'!$J$33+'[3]Экспертное заключение'!$I$33+'[4]Экспертное заключение'!$J$33</f>
        <v>4200.004800000001</v>
      </c>
      <c r="E24" s="94">
        <v>1428.56</v>
      </c>
      <c r="F24" s="53"/>
      <c r="G24" s="108"/>
      <c r="H24" s="151"/>
      <c r="I24" s="53"/>
      <c r="J24" s="108"/>
      <c r="K24" s="151"/>
      <c r="L24" s="171">
        <f t="shared" si="2"/>
        <v>0</v>
      </c>
      <c r="M24" s="172">
        <f t="shared" si="3"/>
        <v>0</v>
      </c>
      <c r="N24" s="173"/>
      <c r="O24" s="167">
        <f t="shared" si="4"/>
        <v>0</v>
      </c>
    </row>
    <row r="25" spans="1:16" ht="15">
      <c r="A25" s="42" t="s">
        <v>32</v>
      </c>
      <c r="B25" s="47" t="s">
        <v>33</v>
      </c>
      <c r="C25" s="53">
        <f>SUM(D25:E25)</f>
        <v>1944.739</v>
      </c>
      <c r="D25" s="90">
        <f>'[2]Экспертное заключение'!$J$34+'[3]Экспертное заключение'!$I$34+'[4]Экспертное заключение'!$J$34</f>
        <v>1166.844</v>
      </c>
      <c r="E25" s="90">
        <f>'[2]Экспертное заключение'!$K$34+'[3]Экспертное заключение'!$J$34+'[4]Экспертное заключение'!$K$34</f>
        <v>777.895</v>
      </c>
      <c r="F25" s="53">
        <f>SUM(G25:H25)</f>
        <v>2107.0699999999997</v>
      </c>
      <c r="G25" s="108">
        <v>1264.242</v>
      </c>
      <c r="H25" s="151">
        <v>842.828</v>
      </c>
      <c r="I25" s="53">
        <f>SUM(J25:K25)</f>
        <v>2479.6804622641507</v>
      </c>
      <c r="J25" s="176">
        <f>J11*0.2227/5300*7000</f>
        <v>1487.8082773584906</v>
      </c>
      <c r="K25" s="176">
        <f>K11*0.2227/5300*7000</f>
        <v>991.8721849056602</v>
      </c>
      <c r="L25" s="171">
        <f>J25/D25*100</f>
        <v>127.50704270309403</v>
      </c>
      <c r="M25" s="172">
        <f t="shared" si="3"/>
        <v>127.50720661601633</v>
      </c>
      <c r="N25" s="173"/>
      <c r="O25" s="167">
        <f t="shared" si="4"/>
        <v>149.04418490566025</v>
      </c>
      <c r="P25" s="1" t="s">
        <v>308</v>
      </c>
    </row>
    <row r="26" spans="1:15" ht="15" customHeight="1" hidden="1">
      <c r="A26" s="42" t="s">
        <v>34</v>
      </c>
      <c r="B26" s="43" t="s">
        <v>35</v>
      </c>
      <c r="C26" s="46">
        <f>C27+C31</f>
        <v>0</v>
      </c>
      <c r="D26" s="90"/>
      <c r="E26" s="100"/>
      <c r="F26" s="46">
        <f>F27+F31</f>
        <v>0</v>
      </c>
      <c r="G26" s="108"/>
      <c r="H26" s="151">
        <v>0</v>
      </c>
      <c r="I26" s="46">
        <f>I27+I31</f>
        <v>0</v>
      </c>
      <c r="J26" s="108"/>
      <c r="K26" s="151">
        <v>0</v>
      </c>
      <c r="L26" s="171" t="e">
        <f t="shared" si="2"/>
        <v>#DIV/0!</v>
      </c>
      <c r="M26" s="172" t="e">
        <f t="shared" si="3"/>
        <v>#DIV/0!</v>
      </c>
      <c r="N26" s="173"/>
      <c r="O26" s="167">
        <f t="shared" si="4"/>
        <v>0</v>
      </c>
    </row>
    <row r="27" spans="1:15" ht="15" customHeight="1" hidden="1">
      <c r="A27" s="42" t="s">
        <v>36</v>
      </c>
      <c r="B27" s="43" t="s">
        <v>37</v>
      </c>
      <c r="C27" s="46">
        <f>C28*C30/1000</f>
        <v>0</v>
      </c>
      <c r="D27" s="90"/>
      <c r="E27" s="100"/>
      <c r="F27" s="46">
        <f>F28*F30/1000</f>
        <v>0</v>
      </c>
      <c r="G27" s="108"/>
      <c r="H27" s="151">
        <v>0</v>
      </c>
      <c r="I27" s="46">
        <f>I28*I30/1000</f>
        <v>0</v>
      </c>
      <c r="J27" s="108"/>
      <c r="K27" s="151">
        <v>0</v>
      </c>
      <c r="L27" s="171" t="e">
        <f t="shared" si="2"/>
        <v>#DIV/0!</v>
      </c>
      <c r="M27" s="172" t="e">
        <f t="shared" si="3"/>
        <v>#DIV/0!</v>
      </c>
      <c r="N27" s="173"/>
      <c r="O27" s="167">
        <f t="shared" si="4"/>
        <v>0</v>
      </c>
    </row>
    <row r="28" spans="1:15" ht="14.25" customHeight="1" hidden="1">
      <c r="A28" s="42" t="s">
        <v>38</v>
      </c>
      <c r="B28" s="47" t="s">
        <v>39</v>
      </c>
      <c r="C28" s="55"/>
      <c r="D28" s="90"/>
      <c r="E28" s="101"/>
      <c r="F28" s="55"/>
      <c r="G28" s="108"/>
      <c r="H28" s="151">
        <v>0</v>
      </c>
      <c r="I28" s="55"/>
      <c r="J28" s="108"/>
      <c r="K28" s="151">
        <v>0</v>
      </c>
      <c r="L28" s="171" t="e">
        <f t="shared" si="2"/>
        <v>#DIV/0!</v>
      </c>
      <c r="M28" s="172" t="e">
        <f t="shared" si="3"/>
        <v>#DIV/0!</v>
      </c>
      <c r="N28" s="173"/>
      <c r="O28" s="167">
        <f t="shared" si="4"/>
        <v>0</v>
      </c>
    </row>
    <row r="29" spans="1:15" ht="14.25" customHeight="1" hidden="1">
      <c r="A29" s="42" t="s">
        <v>40</v>
      </c>
      <c r="B29" s="52" t="s">
        <v>41</v>
      </c>
      <c r="C29" s="55"/>
      <c r="D29" s="90"/>
      <c r="E29" s="101"/>
      <c r="F29" s="55"/>
      <c r="G29" s="108"/>
      <c r="H29" s="151">
        <v>0</v>
      </c>
      <c r="I29" s="55"/>
      <c r="J29" s="108"/>
      <c r="K29" s="151">
        <v>0</v>
      </c>
      <c r="L29" s="171" t="e">
        <f t="shared" si="2"/>
        <v>#DIV/0!</v>
      </c>
      <c r="M29" s="172" t="e">
        <f t="shared" si="3"/>
        <v>#DIV/0!</v>
      </c>
      <c r="N29" s="173"/>
      <c r="O29" s="167">
        <f t="shared" si="4"/>
        <v>0</v>
      </c>
    </row>
    <row r="30" spans="1:15" ht="14.25" customHeight="1" hidden="1">
      <c r="A30" s="42" t="s">
        <v>42</v>
      </c>
      <c r="B30" s="47" t="s">
        <v>43</v>
      </c>
      <c r="C30" s="55"/>
      <c r="D30" s="90"/>
      <c r="E30" s="101"/>
      <c r="F30" s="55"/>
      <c r="G30" s="108"/>
      <c r="H30" s="151">
        <v>0</v>
      </c>
      <c r="I30" s="55"/>
      <c r="J30" s="108"/>
      <c r="K30" s="151">
        <v>0</v>
      </c>
      <c r="L30" s="171" t="e">
        <f t="shared" si="2"/>
        <v>#DIV/0!</v>
      </c>
      <c r="M30" s="172" t="e">
        <f t="shared" si="3"/>
        <v>#DIV/0!</v>
      </c>
      <c r="N30" s="173"/>
      <c r="O30" s="167">
        <f t="shared" si="4"/>
        <v>0</v>
      </c>
    </row>
    <row r="31" spans="1:15" ht="15" customHeight="1" hidden="1">
      <c r="A31" s="42" t="s">
        <v>44</v>
      </c>
      <c r="B31" s="43" t="s">
        <v>45</v>
      </c>
      <c r="C31" s="46">
        <f>C32*C34/1000</f>
        <v>0</v>
      </c>
      <c r="D31" s="90"/>
      <c r="E31" s="100"/>
      <c r="F31" s="46">
        <f>F32*F34/1000</f>
        <v>0</v>
      </c>
      <c r="G31" s="108"/>
      <c r="H31" s="151">
        <v>0</v>
      </c>
      <c r="I31" s="46">
        <f>I32*I34/1000</f>
        <v>0</v>
      </c>
      <c r="J31" s="108"/>
      <c r="K31" s="151">
        <v>0</v>
      </c>
      <c r="L31" s="171" t="e">
        <f t="shared" si="2"/>
        <v>#DIV/0!</v>
      </c>
      <c r="M31" s="172" t="e">
        <f t="shared" si="3"/>
        <v>#DIV/0!</v>
      </c>
      <c r="N31" s="173"/>
      <c r="O31" s="167">
        <f t="shared" si="4"/>
        <v>0</v>
      </c>
    </row>
    <row r="32" spans="1:15" ht="14.25" customHeight="1" hidden="1">
      <c r="A32" s="42" t="s">
        <v>46</v>
      </c>
      <c r="B32" s="47" t="s">
        <v>39</v>
      </c>
      <c r="C32" s="53"/>
      <c r="D32" s="90"/>
      <c r="E32" s="94"/>
      <c r="F32" s="53"/>
      <c r="G32" s="108"/>
      <c r="H32" s="151">
        <v>0</v>
      </c>
      <c r="I32" s="53"/>
      <c r="J32" s="108"/>
      <c r="K32" s="151">
        <v>0</v>
      </c>
      <c r="L32" s="171" t="e">
        <f t="shared" si="2"/>
        <v>#DIV/0!</v>
      </c>
      <c r="M32" s="172" t="e">
        <f t="shared" si="3"/>
        <v>#DIV/0!</v>
      </c>
      <c r="N32" s="173"/>
      <c r="O32" s="167">
        <f t="shared" si="4"/>
        <v>0</v>
      </c>
    </row>
    <row r="33" spans="1:15" ht="14.25" customHeight="1" hidden="1">
      <c r="A33" s="42" t="s">
        <v>47</v>
      </c>
      <c r="B33" s="52" t="s">
        <v>41</v>
      </c>
      <c r="C33" s="53"/>
      <c r="D33" s="90"/>
      <c r="E33" s="94"/>
      <c r="F33" s="53"/>
      <c r="G33" s="108"/>
      <c r="H33" s="151">
        <v>0</v>
      </c>
      <c r="I33" s="53"/>
      <c r="J33" s="108"/>
      <c r="K33" s="151">
        <v>0</v>
      </c>
      <c r="L33" s="171" t="e">
        <f t="shared" si="2"/>
        <v>#DIV/0!</v>
      </c>
      <c r="M33" s="172" t="e">
        <f t="shared" si="3"/>
        <v>#DIV/0!</v>
      </c>
      <c r="N33" s="173"/>
      <c r="O33" s="167">
        <f t="shared" si="4"/>
        <v>0</v>
      </c>
    </row>
    <row r="34" spans="1:15" ht="14.25" customHeight="1" hidden="1">
      <c r="A34" s="42" t="s">
        <v>48</v>
      </c>
      <c r="B34" s="47" t="s">
        <v>43</v>
      </c>
      <c r="C34" s="53"/>
      <c r="D34" s="90"/>
      <c r="E34" s="94"/>
      <c r="F34" s="53"/>
      <c r="G34" s="108"/>
      <c r="H34" s="151">
        <v>0</v>
      </c>
      <c r="I34" s="53"/>
      <c r="J34" s="108"/>
      <c r="K34" s="151">
        <v>0</v>
      </c>
      <c r="L34" s="171" t="e">
        <f t="shared" si="2"/>
        <v>#DIV/0!</v>
      </c>
      <c r="M34" s="172" t="e">
        <f t="shared" si="3"/>
        <v>#DIV/0!</v>
      </c>
      <c r="N34" s="173"/>
      <c r="O34" s="167">
        <f t="shared" si="4"/>
        <v>0</v>
      </c>
    </row>
    <row r="35" spans="1:15" ht="15" customHeight="1" hidden="1">
      <c r="A35" s="42" t="s">
        <v>49</v>
      </c>
      <c r="B35" s="43" t="s">
        <v>50</v>
      </c>
      <c r="C35" s="46">
        <f>C36*C38/1000</f>
        <v>0</v>
      </c>
      <c r="D35" s="90"/>
      <c r="E35" s="100"/>
      <c r="F35" s="46">
        <f>F36*F38/1000</f>
        <v>0</v>
      </c>
      <c r="G35" s="108"/>
      <c r="H35" s="151">
        <v>0</v>
      </c>
      <c r="I35" s="46">
        <f>I36*I38/1000</f>
        <v>0</v>
      </c>
      <c r="J35" s="108"/>
      <c r="K35" s="151">
        <v>0</v>
      </c>
      <c r="L35" s="171" t="e">
        <f t="shared" si="2"/>
        <v>#DIV/0!</v>
      </c>
      <c r="M35" s="172" t="e">
        <f t="shared" si="3"/>
        <v>#DIV/0!</v>
      </c>
      <c r="N35" s="173"/>
      <c r="O35" s="167">
        <f t="shared" si="4"/>
        <v>0</v>
      </c>
    </row>
    <row r="36" spans="1:15" ht="14.25" customHeight="1" hidden="1">
      <c r="A36" s="42" t="s">
        <v>51</v>
      </c>
      <c r="B36" s="47" t="s">
        <v>39</v>
      </c>
      <c r="C36" s="53"/>
      <c r="D36" s="90"/>
      <c r="E36" s="94"/>
      <c r="F36" s="53"/>
      <c r="G36" s="108"/>
      <c r="H36" s="151">
        <v>0</v>
      </c>
      <c r="I36" s="53"/>
      <c r="J36" s="108"/>
      <c r="K36" s="151">
        <v>0</v>
      </c>
      <c r="L36" s="171" t="e">
        <f t="shared" si="2"/>
        <v>#DIV/0!</v>
      </c>
      <c r="M36" s="172" t="e">
        <f t="shared" si="3"/>
        <v>#DIV/0!</v>
      </c>
      <c r="N36" s="173"/>
      <c r="O36" s="167">
        <f t="shared" si="4"/>
        <v>0</v>
      </c>
    </row>
    <row r="37" spans="1:15" ht="14.25" customHeight="1" hidden="1">
      <c r="A37" s="42" t="s">
        <v>52</v>
      </c>
      <c r="B37" s="52" t="s">
        <v>41</v>
      </c>
      <c r="C37" s="53"/>
      <c r="D37" s="90"/>
      <c r="E37" s="94"/>
      <c r="F37" s="53"/>
      <c r="G37" s="108"/>
      <c r="H37" s="151">
        <v>0</v>
      </c>
      <c r="I37" s="53"/>
      <c r="J37" s="108"/>
      <c r="K37" s="151">
        <v>0</v>
      </c>
      <c r="L37" s="171" t="e">
        <f t="shared" si="2"/>
        <v>#DIV/0!</v>
      </c>
      <c r="M37" s="172" t="e">
        <f t="shared" si="3"/>
        <v>#DIV/0!</v>
      </c>
      <c r="N37" s="173"/>
      <c r="O37" s="167">
        <f t="shared" si="4"/>
        <v>0</v>
      </c>
    </row>
    <row r="38" spans="1:15" ht="14.25" customHeight="1" hidden="1">
      <c r="A38" s="42" t="s">
        <v>53</v>
      </c>
      <c r="B38" s="47" t="s">
        <v>54</v>
      </c>
      <c r="C38" s="53"/>
      <c r="D38" s="90"/>
      <c r="E38" s="94"/>
      <c r="F38" s="53"/>
      <c r="G38" s="108"/>
      <c r="H38" s="151">
        <v>0</v>
      </c>
      <c r="I38" s="53"/>
      <c r="J38" s="108"/>
      <c r="K38" s="151">
        <v>0</v>
      </c>
      <c r="L38" s="171" t="e">
        <f t="shared" si="2"/>
        <v>#DIV/0!</v>
      </c>
      <c r="M38" s="172" t="e">
        <f t="shared" si="3"/>
        <v>#DIV/0!</v>
      </c>
      <c r="N38" s="173"/>
      <c r="O38" s="167">
        <f t="shared" si="4"/>
        <v>0</v>
      </c>
    </row>
    <row r="39" spans="1:15" ht="15" customHeight="1" hidden="1">
      <c r="A39" s="42" t="s">
        <v>55</v>
      </c>
      <c r="B39" s="43" t="s">
        <v>56</v>
      </c>
      <c r="C39" s="46">
        <f>C40*C42/1000</f>
        <v>0</v>
      </c>
      <c r="D39" s="90"/>
      <c r="E39" s="100"/>
      <c r="F39" s="46">
        <f>F40*F42/1000</f>
        <v>0</v>
      </c>
      <c r="G39" s="108"/>
      <c r="H39" s="151">
        <v>0</v>
      </c>
      <c r="I39" s="46">
        <f>I40*I42/1000</f>
        <v>0</v>
      </c>
      <c r="J39" s="108"/>
      <c r="K39" s="151">
        <v>0</v>
      </c>
      <c r="L39" s="171" t="e">
        <f t="shared" si="2"/>
        <v>#DIV/0!</v>
      </c>
      <c r="M39" s="172" t="e">
        <f t="shared" si="3"/>
        <v>#DIV/0!</v>
      </c>
      <c r="N39" s="173"/>
      <c r="O39" s="167">
        <f t="shared" si="4"/>
        <v>0</v>
      </c>
    </row>
    <row r="40" spans="1:15" ht="14.25" customHeight="1" hidden="1">
      <c r="A40" s="42" t="s">
        <v>57</v>
      </c>
      <c r="B40" s="47" t="s">
        <v>29</v>
      </c>
      <c r="C40" s="53"/>
      <c r="D40" s="90"/>
      <c r="E40" s="94"/>
      <c r="F40" s="53"/>
      <c r="G40" s="108"/>
      <c r="H40" s="151">
        <v>0</v>
      </c>
      <c r="I40" s="53"/>
      <c r="J40" s="108"/>
      <c r="K40" s="151">
        <v>0</v>
      </c>
      <c r="L40" s="171" t="e">
        <f t="shared" si="2"/>
        <v>#DIV/0!</v>
      </c>
      <c r="M40" s="172" t="e">
        <f t="shared" si="3"/>
        <v>#DIV/0!</v>
      </c>
      <c r="N40" s="173"/>
      <c r="O40" s="167">
        <f t="shared" si="4"/>
        <v>0</v>
      </c>
    </row>
    <row r="41" spans="1:15" ht="14.25" customHeight="1" hidden="1">
      <c r="A41" s="42" t="s">
        <v>58</v>
      </c>
      <c r="B41" s="52" t="s">
        <v>31</v>
      </c>
      <c r="C41" s="53"/>
      <c r="D41" s="90"/>
      <c r="E41" s="94"/>
      <c r="F41" s="53"/>
      <c r="G41" s="108"/>
      <c r="H41" s="151">
        <v>0</v>
      </c>
      <c r="I41" s="53"/>
      <c r="J41" s="108"/>
      <c r="K41" s="151">
        <v>0</v>
      </c>
      <c r="L41" s="171" t="e">
        <f t="shared" si="2"/>
        <v>#DIV/0!</v>
      </c>
      <c r="M41" s="172" t="e">
        <f t="shared" si="3"/>
        <v>#DIV/0!</v>
      </c>
      <c r="N41" s="173"/>
      <c r="O41" s="167">
        <f t="shared" si="4"/>
        <v>0</v>
      </c>
    </row>
    <row r="42" spans="1:15" ht="14.25" customHeight="1" hidden="1">
      <c r="A42" s="42" t="s">
        <v>59</v>
      </c>
      <c r="B42" s="47" t="s">
        <v>33</v>
      </c>
      <c r="C42" s="53"/>
      <c r="D42" s="90"/>
      <c r="E42" s="94"/>
      <c r="F42" s="53"/>
      <c r="G42" s="108"/>
      <c r="H42" s="151">
        <v>0</v>
      </c>
      <c r="I42" s="53"/>
      <c r="J42" s="108"/>
      <c r="K42" s="151">
        <v>0</v>
      </c>
      <c r="L42" s="171" t="e">
        <f t="shared" si="2"/>
        <v>#DIV/0!</v>
      </c>
      <c r="M42" s="172" t="e">
        <f t="shared" si="3"/>
        <v>#DIV/0!</v>
      </c>
      <c r="N42" s="173"/>
      <c r="O42" s="167">
        <f t="shared" si="4"/>
        <v>0</v>
      </c>
    </row>
    <row r="43" spans="1:15" ht="15" customHeight="1" hidden="1">
      <c r="A43" s="42" t="s">
        <v>60</v>
      </c>
      <c r="B43" s="43" t="s">
        <v>61</v>
      </c>
      <c r="C43" s="46">
        <f>C44*C46/1000</f>
        <v>0</v>
      </c>
      <c r="D43" s="90"/>
      <c r="E43" s="100"/>
      <c r="F43" s="46">
        <f>F44*F46/1000</f>
        <v>0</v>
      </c>
      <c r="G43" s="108"/>
      <c r="H43" s="151">
        <v>0</v>
      </c>
      <c r="I43" s="46">
        <f>I44*I46/1000</f>
        <v>0</v>
      </c>
      <c r="J43" s="108"/>
      <c r="K43" s="151">
        <v>0</v>
      </c>
      <c r="L43" s="171" t="e">
        <f t="shared" si="2"/>
        <v>#DIV/0!</v>
      </c>
      <c r="M43" s="172" t="e">
        <f t="shared" si="3"/>
        <v>#DIV/0!</v>
      </c>
      <c r="N43" s="173"/>
      <c r="O43" s="167">
        <f t="shared" si="4"/>
        <v>0</v>
      </c>
    </row>
    <row r="44" spans="1:15" ht="14.25" customHeight="1" hidden="1">
      <c r="A44" s="42" t="s">
        <v>62</v>
      </c>
      <c r="B44" s="47" t="s">
        <v>29</v>
      </c>
      <c r="C44" s="53"/>
      <c r="D44" s="90"/>
      <c r="E44" s="94"/>
      <c r="F44" s="53"/>
      <c r="G44" s="108"/>
      <c r="H44" s="151">
        <v>0</v>
      </c>
      <c r="I44" s="53"/>
      <c r="J44" s="108"/>
      <c r="K44" s="151">
        <v>0</v>
      </c>
      <c r="L44" s="171" t="e">
        <f t="shared" si="2"/>
        <v>#DIV/0!</v>
      </c>
      <c r="M44" s="172" t="e">
        <f t="shared" si="3"/>
        <v>#DIV/0!</v>
      </c>
      <c r="N44" s="173"/>
      <c r="O44" s="167">
        <f t="shared" si="4"/>
        <v>0</v>
      </c>
    </row>
    <row r="45" spans="1:15" ht="14.25" customHeight="1" hidden="1">
      <c r="A45" s="42" t="s">
        <v>63</v>
      </c>
      <c r="B45" s="52" t="s">
        <v>31</v>
      </c>
      <c r="C45" s="53"/>
      <c r="D45" s="90"/>
      <c r="E45" s="94"/>
      <c r="F45" s="53"/>
      <c r="G45" s="108"/>
      <c r="H45" s="151">
        <v>0</v>
      </c>
      <c r="I45" s="53"/>
      <c r="J45" s="108"/>
      <c r="K45" s="151">
        <v>0</v>
      </c>
      <c r="L45" s="171" t="e">
        <f t="shared" si="2"/>
        <v>#DIV/0!</v>
      </c>
      <c r="M45" s="172" t="e">
        <f t="shared" si="3"/>
        <v>#DIV/0!</v>
      </c>
      <c r="N45" s="173"/>
      <c r="O45" s="167">
        <f t="shared" si="4"/>
        <v>0</v>
      </c>
    </row>
    <row r="46" spans="1:15" ht="14.25" customHeight="1" hidden="1">
      <c r="A46" s="42" t="s">
        <v>64</v>
      </c>
      <c r="B46" s="47" t="s">
        <v>33</v>
      </c>
      <c r="C46" s="53"/>
      <c r="D46" s="90"/>
      <c r="E46" s="94"/>
      <c r="F46" s="53"/>
      <c r="G46" s="108"/>
      <c r="H46" s="151">
        <v>0</v>
      </c>
      <c r="I46" s="53"/>
      <c r="J46" s="108"/>
      <c r="K46" s="151">
        <v>0</v>
      </c>
      <c r="L46" s="171" t="e">
        <f t="shared" si="2"/>
        <v>#DIV/0!</v>
      </c>
      <c r="M46" s="172" t="e">
        <f t="shared" si="3"/>
        <v>#DIV/0!</v>
      </c>
      <c r="N46" s="173"/>
      <c r="O46" s="167">
        <f t="shared" si="4"/>
        <v>0</v>
      </c>
    </row>
    <row r="47" spans="1:15" ht="15" customHeight="1" hidden="1">
      <c r="A47" s="42" t="s">
        <v>65</v>
      </c>
      <c r="B47" s="43" t="s">
        <v>66</v>
      </c>
      <c r="C47" s="46">
        <f>C48*C50/1000</f>
        <v>0</v>
      </c>
      <c r="D47" s="90"/>
      <c r="E47" s="100"/>
      <c r="F47" s="46">
        <f>F48*F50/1000</f>
        <v>0</v>
      </c>
      <c r="G47" s="108"/>
      <c r="H47" s="151">
        <v>0</v>
      </c>
      <c r="I47" s="46">
        <f>I48*I50/1000</f>
        <v>0</v>
      </c>
      <c r="J47" s="108"/>
      <c r="K47" s="151">
        <v>0</v>
      </c>
      <c r="L47" s="171" t="e">
        <f t="shared" si="2"/>
        <v>#DIV/0!</v>
      </c>
      <c r="M47" s="172" t="e">
        <f t="shared" si="3"/>
        <v>#DIV/0!</v>
      </c>
      <c r="N47" s="173"/>
      <c r="O47" s="167">
        <f t="shared" si="4"/>
        <v>0</v>
      </c>
    </row>
    <row r="48" spans="1:15" ht="14.25" customHeight="1" hidden="1">
      <c r="A48" s="42" t="s">
        <v>67</v>
      </c>
      <c r="B48" s="47" t="s">
        <v>29</v>
      </c>
      <c r="C48" s="53"/>
      <c r="D48" s="90"/>
      <c r="E48" s="94"/>
      <c r="F48" s="53"/>
      <c r="G48" s="108"/>
      <c r="H48" s="151">
        <v>0</v>
      </c>
      <c r="I48" s="53"/>
      <c r="J48" s="108"/>
      <c r="K48" s="151">
        <v>0</v>
      </c>
      <c r="L48" s="171" t="e">
        <f t="shared" si="2"/>
        <v>#DIV/0!</v>
      </c>
      <c r="M48" s="172" t="e">
        <f t="shared" si="3"/>
        <v>#DIV/0!</v>
      </c>
      <c r="N48" s="173"/>
      <c r="O48" s="167">
        <f t="shared" si="4"/>
        <v>0</v>
      </c>
    </row>
    <row r="49" spans="1:15" ht="14.25" customHeight="1" hidden="1">
      <c r="A49" s="42" t="s">
        <v>68</v>
      </c>
      <c r="B49" s="52" t="s">
        <v>31</v>
      </c>
      <c r="C49" s="53"/>
      <c r="D49" s="90"/>
      <c r="E49" s="94"/>
      <c r="F49" s="53"/>
      <c r="G49" s="108"/>
      <c r="H49" s="151">
        <v>0</v>
      </c>
      <c r="I49" s="53"/>
      <c r="J49" s="108"/>
      <c r="K49" s="151">
        <v>0</v>
      </c>
      <c r="L49" s="171" t="e">
        <f t="shared" si="2"/>
        <v>#DIV/0!</v>
      </c>
      <c r="M49" s="172" t="e">
        <f t="shared" si="3"/>
        <v>#DIV/0!</v>
      </c>
      <c r="N49" s="173"/>
      <c r="O49" s="167">
        <f t="shared" si="4"/>
        <v>0</v>
      </c>
    </row>
    <row r="50" spans="1:15" ht="14.25" customHeight="1" hidden="1">
      <c r="A50" s="42" t="s">
        <v>69</v>
      </c>
      <c r="B50" s="47" t="s">
        <v>33</v>
      </c>
      <c r="C50" s="53"/>
      <c r="D50" s="90"/>
      <c r="E50" s="94"/>
      <c r="F50" s="53"/>
      <c r="G50" s="108"/>
      <c r="H50" s="151">
        <v>0</v>
      </c>
      <c r="I50" s="53"/>
      <c r="J50" s="108"/>
      <c r="K50" s="151">
        <v>0</v>
      </c>
      <c r="L50" s="171" t="e">
        <f t="shared" si="2"/>
        <v>#DIV/0!</v>
      </c>
      <c r="M50" s="172" t="e">
        <f t="shared" si="3"/>
        <v>#DIV/0!</v>
      </c>
      <c r="N50" s="173"/>
      <c r="O50" s="167">
        <f t="shared" si="4"/>
        <v>0</v>
      </c>
    </row>
    <row r="51" spans="1:15" ht="15" customHeight="1" hidden="1">
      <c r="A51" s="42" t="s">
        <v>70</v>
      </c>
      <c r="B51" s="43" t="s">
        <v>71</v>
      </c>
      <c r="C51" s="46">
        <f>C52*C54/1000</f>
        <v>0</v>
      </c>
      <c r="D51" s="90"/>
      <c r="E51" s="100"/>
      <c r="F51" s="46">
        <f>F52*F54/1000</f>
        <v>0</v>
      </c>
      <c r="G51" s="108"/>
      <c r="H51" s="151">
        <v>0</v>
      </c>
      <c r="I51" s="46">
        <f>I52*I54/1000</f>
        <v>0</v>
      </c>
      <c r="J51" s="108"/>
      <c r="K51" s="151">
        <v>0</v>
      </c>
      <c r="L51" s="171" t="e">
        <f t="shared" si="2"/>
        <v>#DIV/0!</v>
      </c>
      <c r="M51" s="172" t="e">
        <f t="shared" si="3"/>
        <v>#DIV/0!</v>
      </c>
      <c r="N51" s="173"/>
      <c r="O51" s="167">
        <f t="shared" si="4"/>
        <v>0</v>
      </c>
    </row>
    <row r="52" spans="1:15" ht="14.25" customHeight="1" hidden="1">
      <c r="A52" s="42" t="s">
        <v>72</v>
      </c>
      <c r="B52" s="47" t="s">
        <v>29</v>
      </c>
      <c r="C52" s="53"/>
      <c r="D52" s="90"/>
      <c r="E52" s="94"/>
      <c r="F52" s="53"/>
      <c r="G52" s="108"/>
      <c r="H52" s="151">
        <v>0</v>
      </c>
      <c r="I52" s="53"/>
      <c r="J52" s="108"/>
      <c r="K52" s="151">
        <v>0</v>
      </c>
      <c r="L52" s="171" t="e">
        <f t="shared" si="2"/>
        <v>#DIV/0!</v>
      </c>
      <c r="M52" s="172" t="e">
        <f t="shared" si="3"/>
        <v>#DIV/0!</v>
      </c>
      <c r="N52" s="173"/>
      <c r="O52" s="167">
        <f t="shared" si="4"/>
        <v>0</v>
      </c>
    </row>
    <row r="53" spans="1:15" ht="14.25" customHeight="1" hidden="1">
      <c r="A53" s="42" t="s">
        <v>73</v>
      </c>
      <c r="B53" s="52" t="s">
        <v>31</v>
      </c>
      <c r="C53" s="53"/>
      <c r="D53" s="90"/>
      <c r="E53" s="94"/>
      <c r="F53" s="53"/>
      <c r="G53" s="108"/>
      <c r="H53" s="151">
        <v>0</v>
      </c>
      <c r="I53" s="53"/>
      <c r="J53" s="108"/>
      <c r="K53" s="151">
        <v>0</v>
      </c>
      <c r="L53" s="171" t="e">
        <f t="shared" si="2"/>
        <v>#DIV/0!</v>
      </c>
      <c r="M53" s="172" t="e">
        <f t="shared" si="3"/>
        <v>#DIV/0!</v>
      </c>
      <c r="N53" s="173"/>
      <c r="O53" s="167">
        <f t="shared" si="4"/>
        <v>0</v>
      </c>
    </row>
    <row r="54" spans="1:15" ht="14.25" customHeight="1" hidden="1">
      <c r="A54" s="42" t="s">
        <v>74</v>
      </c>
      <c r="B54" s="47" t="s">
        <v>33</v>
      </c>
      <c r="C54" s="53"/>
      <c r="D54" s="90"/>
      <c r="E54" s="94"/>
      <c r="F54" s="53"/>
      <c r="G54" s="108"/>
      <c r="H54" s="151">
        <v>0</v>
      </c>
      <c r="I54" s="53"/>
      <c r="J54" s="108"/>
      <c r="K54" s="151">
        <v>0</v>
      </c>
      <c r="L54" s="171" t="e">
        <f t="shared" si="2"/>
        <v>#DIV/0!</v>
      </c>
      <c r="M54" s="172" t="e">
        <f t="shared" si="3"/>
        <v>#DIV/0!</v>
      </c>
      <c r="N54" s="173"/>
      <c r="O54" s="167">
        <f t="shared" si="4"/>
        <v>0</v>
      </c>
    </row>
    <row r="55" spans="1:15" ht="15" customHeight="1" hidden="1">
      <c r="A55" s="42" t="s">
        <v>75</v>
      </c>
      <c r="B55" s="43" t="s">
        <v>76</v>
      </c>
      <c r="C55" s="46">
        <f>C56*C58/1000</f>
        <v>0</v>
      </c>
      <c r="D55" s="90"/>
      <c r="E55" s="100"/>
      <c r="F55" s="46">
        <f>F56*F58/1000</f>
        <v>0</v>
      </c>
      <c r="G55" s="108"/>
      <c r="H55" s="151">
        <v>0</v>
      </c>
      <c r="I55" s="46">
        <f>I56*I58/1000</f>
        <v>0</v>
      </c>
      <c r="J55" s="108"/>
      <c r="K55" s="151">
        <v>0</v>
      </c>
      <c r="L55" s="171" t="e">
        <f t="shared" si="2"/>
        <v>#DIV/0!</v>
      </c>
      <c r="M55" s="172" t="e">
        <f t="shared" si="3"/>
        <v>#DIV/0!</v>
      </c>
      <c r="N55" s="173"/>
      <c r="O55" s="167">
        <f t="shared" si="4"/>
        <v>0</v>
      </c>
    </row>
    <row r="56" spans="1:15" ht="14.25" customHeight="1" hidden="1">
      <c r="A56" s="42" t="s">
        <v>77</v>
      </c>
      <c r="B56" s="47" t="s">
        <v>29</v>
      </c>
      <c r="C56" s="53"/>
      <c r="D56" s="90"/>
      <c r="E56" s="94"/>
      <c r="F56" s="53"/>
      <c r="G56" s="108"/>
      <c r="H56" s="151">
        <v>0</v>
      </c>
      <c r="I56" s="53"/>
      <c r="J56" s="108"/>
      <c r="K56" s="151">
        <v>0</v>
      </c>
      <c r="L56" s="171" t="e">
        <f t="shared" si="2"/>
        <v>#DIV/0!</v>
      </c>
      <c r="M56" s="172" t="e">
        <f t="shared" si="3"/>
        <v>#DIV/0!</v>
      </c>
      <c r="N56" s="173"/>
      <c r="O56" s="167">
        <f t="shared" si="4"/>
        <v>0</v>
      </c>
    </row>
    <row r="57" spans="1:15" ht="14.25" customHeight="1" hidden="1">
      <c r="A57" s="42" t="s">
        <v>78</v>
      </c>
      <c r="B57" s="52" t="s">
        <v>31</v>
      </c>
      <c r="C57" s="53"/>
      <c r="D57" s="90"/>
      <c r="E57" s="94"/>
      <c r="F57" s="53"/>
      <c r="G57" s="108"/>
      <c r="H57" s="151">
        <v>0</v>
      </c>
      <c r="I57" s="53"/>
      <c r="J57" s="108"/>
      <c r="K57" s="151">
        <v>0</v>
      </c>
      <c r="L57" s="171" t="e">
        <f t="shared" si="2"/>
        <v>#DIV/0!</v>
      </c>
      <c r="M57" s="172" t="e">
        <f t="shared" si="3"/>
        <v>#DIV/0!</v>
      </c>
      <c r="N57" s="173"/>
      <c r="O57" s="167">
        <f t="shared" si="4"/>
        <v>0</v>
      </c>
    </row>
    <row r="58" spans="1:15" ht="14.25" customHeight="1" hidden="1">
      <c r="A58" s="42" t="s">
        <v>79</v>
      </c>
      <c r="B58" s="47" t="s">
        <v>33</v>
      </c>
      <c r="C58" s="53"/>
      <c r="D58" s="90"/>
      <c r="E58" s="94"/>
      <c r="F58" s="53"/>
      <c r="G58" s="108"/>
      <c r="H58" s="151">
        <v>0</v>
      </c>
      <c r="I58" s="53"/>
      <c r="J58" s="108"/>
      <c r="K58" s="151">
        <v>0</v>
      </c>
      <c r="L58" s="171" t="e">
        <f t="shared" si="2"/>
        <v>#DIV/0!</v>
      </c>
      <c r="M58" s="172" t="e">
        <f t="shared" si="3"/>
        <v>#DIV/0!</v>
      </c>
      <c r="N58" s="173"/>
      <c r="O58" s="167">
        <f t="shared" si="4"/>
        <v>0</v>
      </c>
    </row>
    <row r="59" spans="1:15" ht="15" customHeight="1" hidden="1">
      <c r="A59" s="42" t="s">
        <v>80</v>
      </c>
      <c r="B59" s="43" t="s">
        <v>81</v>
      </c>
      <c r="C59" s="46">
        <f>C60*C62/1000</f>
        <v>0</v>
      </c>
      <c r="D59" s="90"/>
      <c r="E59" s="100"/>
      <c r="F59" s="46">
        <f>F60*F62/1000</f>
        <v>0</v>
      </c>
      <c r="G59" s="108"/>
      <c r="H59" s="151">
        <v>0</v>
      </c>
      <c r="I59" s="46">
        <f>I60*I62/1000</f>
        <v>0</v>
      </c>
      <c r="J59" s="108"/>
      <c r="K59" s="151">
        <v>0</v>
      </c>
      <c r="L59" s="171" t="e">
        <f t="shared" si="2"/>
        <v>#DIV/0!</v>
      </c>
      <c r="M59" s="172" t="e">
        <f t="shared" si="3"/>
        <v>#DIV/0!</v>
      </c>
      <c r="N59" s="173"/>
      <c r="O59" s="167">
        <f t="shared" si="4"/>
        <v>0</v>
      </c>
    </row>
    <row r="60" spans="1:15" ht="14.25" customHeight="1" hidden="1">
      <c r="A60" s="42" t="s">
        <v>82</v>
      </c>
      <c r="B60" s="47" t="s">
        <v>29</v>
      </c>
      <c r="C60" s="53"/>
      <c r="D60" s="90"/>
      <c r="E60" s="94"/>
      <c r="F60" s="53"/>
      <c r="G60" s="108"/>
      <c r="H60" s="151">
        <v>0</v>
      </c>
      <c r="I60" s="53"/>
      <c r="J60" s="108"/>
      <c r="K60" s="151">
        <v>0</v>
      </c>
      <c r="L60" s="171" t="e">
        <f t="shared" si="2"/>
        <v>#DIV/0!</v>
      </c>
      <c r="M60" s="172" t="e">
        <f t="shared" si="3"/>
        <v>#DIV/0!</v>
      </c>
      <c r="N60" s="173"/>
      <c r="O60" s="167">
        <f t="shared" si="4"/>
        <v>0</v>
      </c>
    </row>
    <row r="61" spans="1:15" ht="14.25" customHeight="1" hidden="1">
      <c r="A61" s="42" t="s">
        <v>83</v>
      </c>
      <c r="B61" s="52" t="s">
        <v>31</v>
      </c>
      <c r="C61" s="53"/>
      <c r="D61" s="90"/>
      <c r="E61" s="94"/>
      <c r="F61" s="53"/>
      <c r="G61" s="108"/>
      <c r="H61" s="151">
        <v>0</v>
      </c>
      <c r="I61" s="53"/>
      <c r="J61" s="108"/>
      <c r="K61" s="151">
        <v>0</v>
      </c>
      <c r="L61" s="171" t="e">
        <f t="shared" si="2"/>
        <v>#DIV/0!</v>
      </c>
      <c r="M61" s="172" t="e">
        <f t="shared" si="3"/>
        <v>#DIV/0!</v>
      </c>
      <c r="N61" s="173"/>
      <c r="O61" s="167">
        <f t="shared" si="4"/>
        <v>0</v>
      </c>
    </row>
    <row r="62" spans="1:15" ht="14.25" customHeight="1" hidden="1">
      <c r="A62" s="42" t="s">
        <v>84</v>
      </c>
      <c r="B62" s="47" t="s">
        <v>33</v>
      </c>
      <c r="C62" s="53"/>
      <c r="D62" s="90"/>
      <c r="E62" s="94"/>
      <c r="F62" s="53"/>
      <c r="G62" s="108"/>
      <c r="H62" s="151">
        <v>0</v>
      </c>
      <c r="I62" s="53"/>
      <c r="J62" s="108"/>
      <c r="K62" s="151">
        <v>0</v>
      </c>
      <c r="L62" s="171" t="e">
        <f t="shared" si="2"/>
        <v>#DIV/0!</v>
      </c>
      <c r="M62" s="172" t="e">
        <f t="shared" si="3"/>
        <v>#DIV/0!</v>
      </c>
      <c r="N62" s="173"/>
      <c r="O62" s="167">
        <f t="shared" si="4"/>
        <v>0</v>
      </c>
    </row>
    <row r="63" spans="1:15" ht="15" customHeight="1" hidden="1">
      <c r="A63" s="42" t="s">
        <v>85</v>
      </c>
      <c r="B63" s="43" t="s">
        <v>86</v>
      </c>
      <c r="C63" s="46">
        <f>C64*C66/1000</f>
        <v>0</v>
      </c>
      <c r="D63" s="90"/>
      <c r="E63" s="100"/>
      <c r="F63" s="46">
        <f>F64*F66/1000</f>
        <v>0</v>
      </c>
      <c r="G63" s="108"/>
      <c r="H63" s="151">
        <v>0</v>
      </c>
      <c r="I63" s="46">
        <f>I64*I66/1000</f>
        <v>0</v>
      </c>
      <c r="J63" s="108"/>
      <c r="K63" s="151">
        <v>0</v>
      </c>
      <c r="L63" s="171" t="e">
        <f t="shared" si="2"/>
        <v>#DIV/0!</v>
      </c>
      <c r="M63" s="172" t="e">
        <f t="shared" si="3"/>
        <v>#DIV/0!</v>
      </c>
      <c r="N63" s="173"/>
      <c r="O63" s="167">
        <f t="shared" si="4"/>
        <v>0</v>
      </c>
    </row>
    <row r="64" spans="1:15" ht="14.25" customHeight="1" hidden="1">
      <c r="A64" s="42" t="s">
        <v>87</v>
      </c>
      <c r="B64" s="47" t="s">
        <v>29</v>
      </c>
      <c r="C64" s="53"/>
      <c r="D64" s="90"/>
      <c r="E64" s="94"/>
      <c r="F64" s="53"/>
      <c r="G64" s="108"/>
      <c r="H64" s="151">
        <v>0</v>
      </c>
      <c r="I64" s="53"/>
      <c r="J64" s="108"/>
      <c r="K64" s="151">
        <v>0</v>
      </c>
      <c r="L64" s="171" t="e">
        <f t="shared" si="2"/>
        <v>#DIV/0!</v>
      </c>
      <c r="M64" s="172" t="e">
        <f t="shared" si="3"/>
        <v>#DIV/0!</v>
      </c>
      <c r="N64" s="173"/>
      <c r="O64" s="167">
        <f t="shared" si="4"/>
        <v>0</v>
      </c>
    </row>
    <row r="65" spans="1:15" ht="14.25" customHeight="1" hidden="1">
      <c r="A65" s="42" t="s">
        <v>88</v>
      </c>
      <c r="B65" s="52" t="s">
        <v>31</v>
      </c>
      <c r="C65" s="53"/>
      <c r="D65" s="90"/>
      <c r="E65" s="94"/>
      <c r="F65" s="53"/>
      <c r="G65" s="108"/>
      <c r="H65" s="151">
        <v>0</v>
      </c>
      <c r="I65" s="53"/>
      <c r="J65" s="108"/>
      <c r="K65" s="151">
        <v>0</v>
      </c>
      <c r="L65" s="171" t="e">
        <f t="shared" si="2"/>
        <v>#DIV/0!</v>
      </c>
      <c r="M65" s="172" t="e">
        <f t="shared" si="3"/>
        <v>#DIV/0!</v>
      </c>
      <c r="N65" s="173"/>
      <c r="O65" s="167">
        <f t="shared" si="4"/>
        <v>0</v>
      </c>
    </row>
    <row r="66" spans="1:15" ht="14.25" customHeight="1" hidden="1">
      <c r="A66" s="42" t="s">
        <v>89</v>
      </c>
      <c r="B66" s="47" t="s">
        <v>33</v>
      </c>
      <c r="C66" s="53"/>
      <c r="D66" s="90"/>
      <c r="E66" s="94"/>
      <c r="F66" s="53"/>
      <c r="G66" s="108"/>
      <c r="H66" s="151">
        <v>0</v>
      </c>
      <c r="I66" s="53"/>
      <c r="J66" s="108"/>
      <c r="K66" s="151">
        <v>0</v>
      </c>
      <c r="L66" s="171" t="e">
        <f t="shared" si="2"/>
        <v>#DIV/0!</v>
      </c>
      <c r="M66" s="172" t="e">
        <f t="shared" si="3"/>
        <v>#DIV/0!</v>
      </c>
      <c r="N66" s="173"/>
      <c r="O66" s="167">
        <f t="shared" si="4"/>
        <v>0</v>
      </c>
    </row>
    <row r="67" spans="1:15" ht="15" customHeight="1" hidden="1">
      <c r="A67" s="42" t="s">
        <v>90</v>
      </c>
      <c r="B67" s="43" t="s">
        <v>91</v>
      </c>
      <c r="C67" s="46">
        <f>C68*C70/1000</f>
        <v>0</v>
      </c>
      <c r="D67" s="90"/>
      <c r="E67" s="100"/>
      <c r="F67" s="46">
        <f>F68*F70/1000</f>
        <v>0</v>
      </c>
      <c r="G67" s="108"/>
      <c r="H67" s="151">
        <v>0</v>
      </c>
      <c r="I67" s="46">
        <f>I68*I70/1000</f>
        <v>0</v>
      </c>
      <c r="J67" s="108"/>
      <c r="K67" s="151">
        <v>0</v>
      </c>
      <c r="L67" s="171" t="e">
        <f t="shared" si="2"/>
        <v>#DIV/0!</v>
      </c>
      <c r="M67" s="172" t="e">
        <f t="shared" si="3"/>
        <v>#DIV/0!</v>
      </c>
      <c r="N67" s="173"/>
      <c r="O67" s="167">
        <f t="shared" si="4"/>
        <v>0</v>
      </c>
    </row>
    <row r="68" spans="1:15" ht="14.25" customHeight="1" hidden="1">
      <c r="A68" s="42" t="s">
        <v>92</v>
      </c>
      <c r="B68" s="47" t="s">
        <v>29</v>
      </c>
      <c r="C68" s="53"/>
      <c r="D68" s="90"/>
      <c r="E68" s="94"/>
      <c r="F68" s="53"/>
      <c r="G68" s="108"/>
      <c r="H68" s="151">
        <v>0</v>
      </c>
      <c r="I68" s="53"/>
      <c r="J68" s="108"/>
      <c r="K68" s="151">
        <v>0</v>
      </c>
      <c r="L68" s="171" t="e">
        <f t="shared" si="2"/>
        <v>#DIV/0!</v>
      </c>
      <c r="M68" s="172" t="e">
        <f t="shared" si="3"/>
        <v>#DIV/0!</v>
      </c>
      <c r="N68" s="173"/>
      <c r="O68" s="167">
        <f t="shared" si="4"/>
        <v>0</v>
      </c>
    </row>
    <row r="69" spans="1:15" ht="14.25" customHeight="1" hidden="1">
      <c r="A69" s="42" t="s">
        <v>93</v>
      </c>
      <c r="B69" s="52" t="s">
        <v>31</v>
      </c>
      <c r="C69" s="53"/>
      <c r="D69" s="90"/>
      <c r="E69" s="94"/>
      <c r="F69" s="53"/>
      <c r="G69" s="108"/>
      <c r="H69" s="151">
        <v>0</v>
      </c>
      <c r="I69" s="53"/>
      <c r="J69" s="108"/>
      <c r="K69" s="151">
        <v>0</v>
      </c>
      <c r="L69" s="171" t="e">
        <f t="shared" si="2"/>
        <v>#DIV/0!</v>
      </c>
      <c r="M69" s="172" t="e">
        <f t="shared" si="3"/>
        <v>#DIV/0!</v>
      </c>
      <c r="N69" s="173"/>
      <c r="O69" s="167">
        <f t="shared" si="4"/>
        <v>0</v>
      </c>
    </row>
    <row r="70" spans="1:15" ht="14.25" customHeight="1" hidden="1">
      <c r="A70" s="42" t="s">
        <v>94</v>
      </c>
      <c r="B70" s="47" t="s">
        <v>33</v>
      </c>
      <c r="C70" s="53"/>
      <c r="D70" s="90"/>
      <c r="E70" s="94"/>
      <c r="F70" s="53"/>
      <c r="G70" s="108"/>
      <c r="H70" s="151">
        <v>0</v>
      </c>
      <c r="I70" s="53"/>
      <c r="J70" s="108"/>
      <c r="K70" s="151">
        <v>0</v>
      </c>
      <c r="L70" s="171" t="e">
        <f t="shared" si="2"/>
        <v>#DIV/0!</v>
      </c>
      <c r="M70" s="172" t="e">
        <f t="shared" si="3"/>
        <v>#DIV/0!</v>
      </c>
      <c r="N70" s="173"/>
      <c r="O70" s="167">
        <f t="shared" si="4"/>
        <v>0</v>
      </c>
    </row>
    <row r="71" spans="1:15" ht="15" customHeight="1" hidden="1">
      <c r="A71" s="42" t="s">
        <v>95</v>
      </c>
      <c r="B71" s="43" t="s">
        <v>96</v>
      </c>
      <c r="C71" s="46">
        <f>C72*C74/1000</f>
        <v>0</v>
      </c>
      <c r="D71" s="90"/>
      <c r="E71" s="100"/>
      <c r="F71" s="46">
        <f>F72*F74/1000</f>
        <v>0</v>
      </c>
      <c r="G71" s="108"/>
      <c r="H71" s="151">
        <v>0</v>
      </c>
      <c r="I71" s="46">
        <f>I72*I74/1000</f>
        <v>0</v>
      </c>
      <c r="J71" s="108"/>
      <c r="K71" s="151">
        <v>0</v>
      </c>
      <c r="L71" s="171" t="e">
        <f t="shared" si="2"/>
        <v>#DIV/0!</v>
      </c>
      <c r="M71" s="172" t="e">
        <f t="shared" si="3"/>
        <v>#DIV/0!</v>
      </c>
      <c r="N71" s="173"/>
      <c r="O71" s="167">
        <f t="shared" si="4"/>
        <v>0</v>
      </c>
    </row>
    <row r="72" spans="1:15" ht="14.25" customHeight="1" hidden="1">
      <c r="A72" s="42" t="s">
        <v>97</v>
      </c>
      <c r="B72" s="47" t="s">
        <v>29</v>
      </c>
      <c r="C72" s="53"/>
      <c r="D72" s="90"/>
      <c r="E72" s="94"/>
      <c r="F72" s="53"/>
      <c r="G72" s="108"/>
      <c r="H72" s="151">
        <v>0</v>
      </c>
      <c r="I72" s="53"/>
      <c r="J72" s="108"/>
      <c r="K72" s="151">
        <v>0</v>
      </c>
      <c r="L72" s="171" t="e">
        <f t="shared" si="2"/>
        <v>#DIV/0!</v>
      </c>
      <c r="M72" s="172" t="e">
        <f t="shared" si="3"/>
        <v>#DIV/0!</v>
      </c>
      <c r="N72" s="173"/>
      <c r="O72" s="167">
        <f t="shared" si="4"/>
        <v>0</v>
      </c>
    </row>
    <row r="73" spans="1:15" ht="14.25" customHeight="1" hidden="1">
      <c r="A73" s="42" t="s">
        <v>98</v>
      </c>
      <c r="B73" s="52" t="s">
        <v>31</v>
      </c>
      <c r="C73" s="53"/>
      <c r="D73" s="90"/>
      <c r="E73" s="94"/>
      <c r="F73" s="53"/>
      <c r="G73" s="108"/>
      <c r="H73" s="151">
        <v>0</v>
      </c>
      <c r="I73" s="53"/>
      <c r="J73" s="108"/>
      <c r="K73" s="151">
        <v>0</v>
      </c>
      <c r="L73" s="171" t="e">
        <f t="shared" si="2"/>
        <v>#DIV/0!</v>
      </c>
      <c r="M73" s="172" t="e">
        <f t="shared" si="3"/>
        <v>#DIV/0!</v>
      </c>
      <c r="N73" s="173"/>
      <c r="O73" s="167">
        <f t="shared" si="4"/>
        <v>0</v>
      </c>
    </row>
    <row r="74" spans="1:15" ht="14.25" customHeight="1" hidden="1">
      <c r="A74" s="42" t="s">
        <v>99</v>
      </c>
      <c r="B74" s="47" t="s">
        <v>33</v>
      </c>
      <c r="C74" s="53"/>
      <c r="D74" s="90"/>
      <c r="E74" s="94"/>
      <c r="F74" s="53"/>
      <c r="G74" s="108"/>
      <c r="H74" s="151">
        <v>0</v>
      </c>
      <c r="I74" s="53"/>
      <c r="J74" s="108"/>
      <c r="K74" s="151">
        <v>0</v>
      </c>
      <c r="L74" s="171" t="e">
        <f t="shared" si="2"/>
        <v>#DIV/0!</v>
      </c>
      <c r="M74" s="172" t="e">
        <f t="shared" si="3"/>
        <v>#DIV/0!</v>
      </c>
      <c r="N74" s="173"/>
      <c r="O74" s="167">
        <f t="shared" si="4"/>
        <v>0</v>
      </c>
    </row>
    <row r="75" spans="1:15" ht="22.5" customHeight="1" hidden="1">
      <c r="A75" s="42" t="s">
        <v>100</v>
      </c>
      <c r="B75" s="43" t="s">
        <v>101</v>
      </c>
      <c r="C75" s="56">
        <f>C76+C82+C88+C94+C100+C79+C85+C91+C97+C103</f>
        <v>0</v>
      </c>
      <c r="D75" s="90"/>
      <c r="E75" s="102"/>
      <c r="F75" s="56">
        <f>F76+F82+F88+F94+F100+F79+F85+F91+F97+F103</f>
        <v>0</v>
      </c>
      <c r="G75" s="108"/>
      <c r="H75" s="151">
        <v>0</v>
      </c>
      <c r="I75" s="56">
        <f>I76+I82+I88+I94+I100+I79+I85+I91+I97+I103</f>
        <v>0</v>
      </c>
      <c r="J75" s="108"/>
      <c r="K75" s="151">
        <v>0</v>
      </c>
      <c r="L75" s="171" t="e">
        <f t="shared" si="2"/>
        <v>#DIV/0!</v>
      </c>
      <c r="M75" s="172" t="e">
        <f t="shared" si="3"/>
        <v>#DIV/0!</v>
      </c>
      <c r="N75" s="173"/>
      <c r="O75" s="167">
        <f t="shared" si="4"/>
        <v>0</v>
      </c>
    </row>
    <row r="76" spans="1:15" ht="15" customHeight="1" hidden="1">
      <c r="A76" s="42" t="s">
        <v>102</v>
      </c>
      <c r="B76" s="43" t="s">
        <v>103</v>
      </c>
      <c r="C76" s="56">
        <f>C77*C78</f>
        <v>0</v>
      </c>
      <c r="D76" s="90"/>
      <c r="E76" s="102"/>
      <c r="F76" s="56">
        <f>F77*F78</f>
        <v>0</v>
      </c>
      <c r="G76" s="108"/>
      <c r="H76" s="151">
        <v>0</v>
      </c>
      <c r="I76" s="56">
        <f>I77*I78</f>
        <v>0</v>
      </c>
      <c r="J76" s="108"/>
      <c r="K76" s="151">
        <v>0</v>
      </c>
      <c r="L76" s="171" t="e">
        <f aca="true" t="shared" si="5" ref="L76:L105">J76/D76*100</f>
        <v>#DIV/0!</v>
      </c>
      <c r="M76" s="172" t="e">
        <f aca="true" t="shared" si="6" ref="M76:M120">K76/E76*100</f>
        <v>#DIV/0!</v>
      </c>
      <c r="N76" s="173"/>
      <c r="O76" s="167">
        <f aca="true" t="shared" si="7" ref="O76:O120">K76-H76</f>
        <v>0</v>
      </c>
    </row>
    <row r="77" spans="1:15" ht="14.25" customHeight="1" hidden="1">
      <c r="A77" s="42" t="s">
        <v>104</v>
      </c>
      <c r="B77" s="57" t="s">
        <v>105</v>
      </c>
      <c r="C77" s="58"/>
      <c r="D77" s="90"/>
      <c r="E77" s="103"/>
      <c r="F77" s="58"/>
      <c r="G77" s="108"/>
      <c r="H77" s="151">
        <v>0</v>
      </c>
      <c r="I77" s="58"/>
      <c r="J77" s="108"/>
      <c r="K77" s="151">
        <v>0</v>
      </c>
      <c r="L77" s="171" t="e">
        <f t="shared" si="5"/>
        <v>#DIV/0!</v>
      </c>
      <c r="M77" s="172" t="e">
        <f t="shared" si="6"/>
        <v>#DIV/0!</v>
      </c>
      <c r="N77" s="173"/>
      <c r="O77" s="167">
        <f t="shared" si="7"/>
        <v>0</v>
      </c>
    </row>
    <row r="78" spans="1:15" ht="14.25" customHeight="1" hidden="1">
      <c r="A78" s="42" t="s">
        <v>106</v>
      </c>
      <c r="B78" s="57" t="s">
        <v>107</v>
      </c>
      <c r="C78" s="58"/>
      <c r="D78" s="90"/>
      <c r="E78" s="103"/>
      <c r="F78" s="58"/>
      <c r="G78" s="108"/>
      <c r="H78" s="151">
        <v>0</v>
      </c>
      <c r="I78" s="58"/>
      <c r="J78" s="108"/>
      <c r="K78" s="151">
        <v>0</v>
      </c>
      <c r="L78" s="171" t="e">
        <f t="shared" si="5"/>
        <v>#DIV/0!</v>
      </c>
      <c r="M78" s="172" t="e">
        <f t="shared" si="6"/>
        <v>#DIV/0!</v>
      </c>
      <c r="N78" s="173"/>
      <c r="O78" s="167">
        <f t="shared" si="7"/>
        <v>0</v>
      </c>
    </row>
    <row r="79" spans="1:15" ht="15" customHeight="1" hidden="1">
      <c r="A79" s="42" t="s">
        <v>108</v>
      </c>
      <c r="B79" s="59" t="s">
        <v>109</v>
      </c>
      <c r="C79" s="56">
        <f>C80*C81</f>
        <v>0</v>
      </c>
      <c r="D79" s="90"/>
      <c r="E79" s="102"/>
      <c r="F79" s="56">
        <f>F80*F81</f>
        <v>0</v>
      </c>
      <c r="G79" s="108"/>
      <c r="H79" s="151">
        <v>0</v>
      </c>
      <c r="I79" s="56">
        <f>I80*I81</f>
        <v>0</v>
      </c>
      <c r="J79" s="108"/>
      <c r="K79" s="151">
        <v>0</v>
      </c>
      <c r="L79" s="171" t="e">
        <f t="shared" si="5"/>
        <v>#DIV/0!</v>
      </c>
      <c r="M79" s="172" t="e">
        <f t="shared" si="6"/>
        <v>#DIV/0!</v>
      </c>
      <c r="N79" s="173"/>
      <c r="O79" s="167">
        <f t="shared" si="7"/>
        <v>0</v>
      </c>
    </row>
    <row r="80" spans="1:15" ht="14.25" customHeight="1" hidden="1">
      <c r="A80" s="42" t="s">
        <v>110</v>
      </c>
      <c r="B80" s="60" t="s">
        <v>111</v>
      </c>
      <c r="C80" s="58"/>
      <c r="D80" s="90"/>
      <c r="E80" s="103"/>
      <c r="F80" s="58"/>
      <c r="G80" s="108"/>
      <c r="H80" s="151">
        <v>0</v>
      </c>
      <c r="I80" s="58"/>
      <c r="J80" s="108"/>
      <c r="K80" s="151">
        <v>0</v>
      </c>
      <c r="L80" s="171" t="e">
        <f t="shared" si="5"/>
        <v>#DIV/0!</v>
      </c>
      <c r="M80" s="172" t="e">
        <f t="shared" si="6"/>
        <v>#DIV/0!</v>
      </c>
      <c r="N80" s="173"/>
      <c r="O80" s="167">
        <f t="shared" si="7"/>
        <v>0</v>
      </c>
    </row>
    <row r="81" spans="1:15" ht="14.25" customHeight="1" hidden="1">
      <c r="A81" s="42" t="s">
        <v>112</v>
      </c>
      <c r="B81" s="60" t="s">
        <v>113</v>
      </c>
      <c r="C81" s="58"/>
      <c r="D81" s="90"/>
      <c r="E81" s="103"/>
      <c r="F81" s="58"/>
      <c r="G81" s="108"/>
      <c r="H81" s="151">
        <v>0</v>
      </c>
      <c r="I81" s="58"/>
      <c r="J81" s="108"/>
      <c r="K81" s="151">
        <v>0</v>
      </c>
      <c r="L81" s="171" t="e">
        <f t="shared" si="5"/>
        <v>#DIV/0!</v>
      </c>
      <c r="M81" s="172" t="e">
        <f t="shared" si="6"/>
        <v>#DIV/0!</v>
      </c>
      <c r="N81" s="173"/>
      <c r="O81" s="167">
        <f t="shared" si="7"/>
        <v>0</v>
      </c>
    </row>
    <row r="82" spans="1:15" ht="15" customHeight="1" hidden="1">
      <c r="A82" s="42" t="s">
        <v>114</v>
      </c>
      <c r="B82" s="43" t="s">
        <v>115</v>
      </c>
      <c r="C82" s="56">
        <f>C83*C84</f>
        <v>0</v>
      </c>
      <c r="D82" s="90"/>
      <c r="E82" s="102"/>
      <c r="F82" s="56">
        <f>F83*F84</f>
        <v>0</v>
      </c>
      <c r="G82" s="108"/>
      <c r="H82" s="151">
        <v>0</v>
      </c>
      <c r="I82" s="56">
        <f>I83*I84</f>
        <v>0</v>
      </c>
      <c r="J82" s="108"/>
      <c r="K82" s="151">
        <v>0</v>
      </c>
      <c r="L82" s="171" t="e">
        <f t="shared" si="5"/>
        <v>#DIV/0!</v>
      </c>
      <c r="M82" s="172" t="e">
        <f t="shared" si="6"/>
        <v>#DIV/0!</v>
      </c>
      <c r="N82" s="173"/>
      <c r="O82" s="167">
        <f t="shared" si="7"/>
        <v>0</v>
      </c>
    </row>
    <row r="83" spans="1:15" ht="14.25" customHeight="1" hidden="1">
      <c r="A83" s="42" t="s">
        <v>116</v>
      </c>
      <c r="B83" s="57" t="s">
        <v>105</v>
      </c>
      <c r="C83" s="58"/>
      <c r="D83" s="90"/>
      <c r="E83" s="103"/>
      <c r="F83" s="58"/>
      <c r="G83" s="108"/>
      <c r="H83" s="151">
        <v>0</v>
      </c>
      <c r="I83" s="58"/>
      <c r="J83" s="108"/>
      <c r="K83" s="151">
        <v>0</v>
      </c>
      <c r="L83" s="171" t="e">
        <f t="shared" si="5"/>
        <v>#DIV/0!</v>
      </c>
      <c r="M83" s="172" t="e">
        <f t="shared" si="6"/>
        <v>#DIV/0!</v>
      </c>
      <c r="N83" s="173"/>
      <c r="O83" s="167">
        <f t="shared" si="7"/>
        <v>0</v>
      </c>
    </row>
    <row r="84" spans="1:15" ht="14.25" customHeight="1" hidden="1">
      <c r="A84" s="42" t="s">
        <v>117</v>
      </c>
      <c r="B84" s="57" t="s">
        <v>107</v>
      </c>
      <c r="C84" s="58"/>
      <c r="D84" s="90"/>
      <c r="E84" s="103"/>
      <c r="F84" s="58"/>
      <c r="G84" s="108"/>
      <c r="H84" s="151">
        <v>0</v>
      </c>
      <c r="I84" s="58"/>
      <c r="J84" s="108"/>
      <c r="K84" s="151">
        <v>0</v>
      </c>
      <c r="L84" s="171" t="e">
        <f t="shared" si="5"/>
        <v>#DIV/0!</v>
      </c>
      <c r="M84" s="172" t="e">
        <f t="shared" si="6"/>
        <v>#DIV/0!</v>
      </c>
      <c r="N84" s="173"/>
      <c r="O84" s="167">
        <f t="shared" si="7"/>
        <v>0</v>
      </c>
    </row>
    <row r="85" spans="1:15" ht="15" customHeight="1" hidden="1">
      <c r="A85" s="42" t="s">
        <v>118</v>
      </c>
      <c r="B85" s="59" t="s">
        <v>119</v>
      </c>
      <c r="C85" s="56">
        <f>C86*C87</f>
        <v>0</v>
      </c>
      <c r="D85" s="90"/>
      <c r="E85" s="102"/>
      <c r="F85" s="56">
        <f>F86*F87</f>
        <v>0</v>
      </c>
      <c r="G85" s="108"/>
      <c r="H85" s="151">
        <v>0</v>
      </c>
      <c r="I85" s="56">
        <f>I86*I87</f>
        <v>0</v>
      </c>
      <c r="J85" s="108"/>
      <c r="K85" s="151">
        <v>0</v>
      </c>
      <c r="L85" s="171" t="e">
        <f t="shared" si="5"/>
        <v>#DIV/0!</v>
      </c>
      <c r="M85" s="172" t="e">
        <f t="shared" si="6"/>
        <v>#DIV/0!</v>
      </c>
      <c r="N85" s="173"/>
      <c r="O85" s="167">
        <f t="shared" si="7"/>
        <v>0</v>
      </c>
    </row>
    <row r="86" spans="1:15" ht="14.25" customHeight="1" hidden="1">
      <c r="A86" s="42" t="s">
        <v>120</v>
      </c>
      <c r="B86" s="57" t="s">
        <v>111</v>
      </c>
      <c r="C86" s="58"/>
      <c r="D86" s="90"/>
      <c r="E86" s="103"/>
      <c r="F86" s="58"/>
      <c r="G86" s="108"/>
      <c r="H86" s="151">
        <v>0</v>
      </c>
      <c r="I86" s="58"/>
      <c r="J86" s="108"/>
      <c r="K86" s="151">
        <v>0</v>
      </c>
      <c r="L86" s="171" t="e">
        <f t="shared" si="5"/>
        <v>#DIV/0!</v>
      </c>
      <c r="M86" s="172" t="e">
        <f t="shared" si="6"/>
        <v>#DIV/0!</v>
      </c>
      <c r="N86" s="173"/>
      <c r="O86" s="167">
        <f t="shared" si="7"/>
        <v>0</v>
      </c>
    </row>
    <row r="87" spans="1:15" ht="14.25" customHeight="1" hidden="1">
      <c r="A87" s="42" t="s">
        <v>121</v>
      </c>
      <c r="B87" s="57" t="s">
        <v>113</v>
      </c>
      <c r="C87" s="58"/>
      <c r="D87" s="90"/>
      <c r="E87" s="103"/>
      <c r="F87" s="58"/>
      <c r="G87" s="108"/>
      <c r="H87" s="151">
        <v>0</v>
      </c>
      <c r="I87" s="58"/>
      <c r="J87" s="108"/>
      <c r="K87" s="151">
        <v>0</v>
      </c>
      <c r="L87" s="171" t="e">
        <f t="shared" si="5"/>
        <v>#DIV/0!</v>
      </c>
      <c r="M87" s="172" t="e">
        <f t="shared" si="6"/>
        <v>#DIV/0!</v>
      </c>
      <c r="N87" s="173"/>
      <c r="O87" s="167">
        <f t="shared" si="7"/>
        <v>0</v>
      </c>
    </row>
    <row r="88" spans="1:15" ht="15" customHeight="1" hidden="1">
      <c r="A88" s="42" t="s">
        <v>122</v>
      </c>
      <c r="B88" s="43" t="s">
        <v>123</v>
      </c>
      <c r="C88" s="56">
        <f>C89*C90</f>
        <v>0</v>
      </c>
      <c r="D88" s="90"/>
      <c r="E88" s="102"/>
      <c r="F88" s="56">
        <f>F89*F90</f>
        <v>0</v>
      </c>
      <c r="G88" s="108"/>
      <c r="H88" s="151">
        <v>0</v>
      </c>
      <c r="I88" s="56">
        <f>I89*I90</f>
        <v>0</v>
      </c>
      <c r="J88" s="108"/>
      <c r="K88" s="151">
        <v>0</v>
      </c>
      <c r="L88" s="171" t="e">
        <f t="shared" si="5"/>
        <v>#DIV/0!</v>
      </c>
      <c r="M88" s="172" t="e">
        <f t="shared" si="6"/>
        <v>#DIV/0!</v>
      </c>
      <c r="N88" s="173"/>
      <c r="O88" s="167">
        <f t="shared" si="7"/>
        <v>0</v>
      </c>
    </row>
    <row r="89" spans="1:15" ht="14.25" customHeight="1" hidden="1">
      <c r="A89" s="42" t="s">
        <v>124</v>
      </c>
      <c r="B89" s="57" t="s">
        <v>105</v>
      </c>
      <c r="C89" s="58"/>
      <c r="D89" s="90"/>
      <c r="E89" s="103"/>
      <c r="F89" s="58"/>
      <c r="G89" s="108"/>
      <c r="H89" s="151">
        <v>0</v>
      </c>
      <c r="I89" s="58"/>
      <c r="J89" s="108"/>
      <c r="K89" s="151">
        <v>0</v>
      </c>
      <c r="L89" s="171" t="e">
        <f t="shared" si="5"/>
        <v>#DIV/0!</v>
      </c>
      <c r="M89" s="172" t="e">
        <f t="shared" si="6"/>
        <v>#DIV/0!</v>
      </c>
      <c r="N89" s="173"/>
      <c r="O89" s="167">
        <f t="shared" si="7"/>
        <v>0</v>
      </c>
    </row>
    <row r="90" spans="1:15" ht="14.25" customHeight="1" hidden="1">
      <c r="A90" s="42" t="s">
        <v>125</v>
      </c>
      <c r="B90" s="57" t="s">
        <v>107</v>
      </c>
      <c r="C90" s="58"/>
      <c r="D90" s="90"/>
      <c r="E90" s="103"/>
      <c r="F90" s="58"/>
      <c r="G90" s="108"/>
      <c r="H90" s="151">
        <v>0</v>
      </c>
      <c r="I90" s="58"/>
      <c r="J90" s="108"/>
      <c r="K90" s="151">
        <v>0</v>
      </c>
      <c r="L90" s="171" t="e">
        <f t="shared" si="5"/>
        <v>#DIV/0!</v>
      </c>
      <c r="M90" s="172" t="e">
        <f t="shared" si="6"/>
        <v>#DIV/0!</v>
      </c>
      <c r="N90" s="173"/>
      <c r="O90" s="167">
        <f t="shared" si="7"/>
        <v>0</v>
      </c>
    </row>
    <row r="91" spans="1:15" ht="15" customHeight="1" hidden="1">
      <c r="A91" s="42" t="s">
        <v>126</v>
      </c>
      <c r="B91" s="59" t="s">
        <v>127</v>
      </c>
      <c r="C91" s="56">
        <f>C92*C93</f>
        <v>0</v>
      </c>
      <c r="D91" s="90"/>
      <c r="E91" s="102"/>
      <c r="F91" s="56">
        <f>F92*F93</f>
        <v>0</v>
      </c>
      <c r="G91" s="108"/>
      <c r="H91" s="151">
        <v>0</v>
      </c>
      <c r="I91" s="56">
        <f>I92*I93</f>
        <v>0</v>
      </c>
      <c r="J91" s="108"/>
      <c r="K91" s="151">
        <v>0</v>
      </c>
      <c r="L91" s="171" t="e">
        <f t="shared" si="5"/>
        <v>#DIV/0!</v>
      </c>
      <c r="M91" s="172" t="e">
        <f t="shared" si="6"/>
        <v>#DIV/0!</v>
      </c>
      <c r="N91" s="173"/>
      <c r="O91" s="167">
        <f t="shared" si="7"/>
        <v>0</v>
      </c>
    </row>
    <row r="92" spans="1:15" ht="14.25" customHeight="1" hidden="1">
      <c r="A92" s="42" t="s">
        <v>128</v>
      </c>
      <c r="B92" s="57" t="s">
        <v>111</v>
      </c>
      <c r="C92" s="58"/>
      <c r="D92" s="90"/>
      <c r="E92" s="103"/>
      <c r="F92" s="58"/>
      <c r="G92" s="108"/>
      <c r="H92" s="151">
        <v>0</v>
      </c>
      <c r="I92" s="58"/>
      <c r="J92" s="108"/>
      <c r="K92" s="151">
        <v>0</v>
      </c>
      <c r="L92" s="171" t="e">
        <f t="shared" si="5"/>
        <v>#DIV/0!</v>
      </c>
      <c r="M92" s="172" t="e">
        <f t="shared" si="6"/>
        <v>#DIV/0!</v>
      </c>
      <c r="N92" s="173"/>
      <c r="O92" s="167">
        <f t="shared" si="7"/>
        <v>0</v>
      </c>
    </row>
    <row r="93" spans="1:15" ht="14.25" customHeight="1" hidden="1">
      <c r="A93" s="42" t="s">
        <v>129</v>
      </c>
      <c r="B93" s="57" t="s">
        <v>113</v>
      </c>
      <c r="C93" s="58"/>
      <c r="D93" s="90"/>
      <c r="E93" s="103"/>
      <c r="F93" s="58"/>
      <c r="G93" s="108"/>
      <c r="H93" s="151">
        <v>0</v>
      </c>
      <c r="I93" s="58"/>
      <c r="J93" s="108"/>
      <c r="K93" s="151">
        <v>0</v>
      </c>
      <c r="L93" s="171" t="e">
        <f t="shared" si="5"/>
        <v>#DIV/0!</v>
      </c>
      <c r="M93" s="172" t="e">
        <f t="shared" si="6"/>
        <v>#DIV/0!</v>
      </c>
      <c r="N93" s="173"/>
      <c r="O93" s="167">
        <f t="shared" si="7"/>
        <v>0</v>
      </c>
    </row>
    <row r="94" spans="1:15" ht="15" customHeight="1" hidden="1">
      <c r="A94" s="42" t="s">
        <v>130</v>
      </c>
      <c r="B94" s="43" t="s">
        <v>131</v>
      </c>
      <c r="C94" s="56">
        <f>C95*C96</f>
        <v>0</v>
      </c>
      <c r="D94" s="90"/>
      <c r="E94" s="102"/>
      <c r="F94" s="56">
        <f>F95*F96</f>
        <v>0</v>
      </c>
      <c r="G94" s="108"/>
      <c r="H94" s="151">
        <v>0</v>
      </c>
      <c r="I94" s="56">
        <f>I95*I96</f>
        <v>0</v>
      </c>
      <c r="J94" s="108"/>
      <c r="K94" s="151">
        <v>0</v>
      </c>
      <c r="L94" s="171" t="e">
        <f t="shared" si="5"/>
        <v>#DIV/0!</v>
      </c>
      <c r="M94" s="172" t="e">
        <f t="shared" si="6"/>
        <v>#DIV/0!</v>
      </c>
      <c r="N94" s="173"/>
      <c r="O94" s="167">
        <f t="shared" si="7"/>
        <v>0</v>
      </c>
    </row>
    <row r="95" spans="1:15" ht="14.25" customHeight="1" hidden="1">
      <c r="A95" s="42" t="s">
        <v>132</v>
      </c>
      <c r="B95" s="57" t="s">
        <v>105</v>
      </c>
      <c r="C95" s="58"/>
      <c r="D95" s="90"/>
      <c r="E95" s="103"/>
      <c r="F95" s="58"/>
      <c r="G95" s="108"/>
      <c r="H95" s="151">
        <v>0</v>
      </c>
      <c r="I95" s="58"/>
      <c r="J95" s="108"/>
      <c r="K95" s="151">
        <v>0</v>
      </c>
      <c r="L95" s="171" t="e">
        <f t="shared" si="5"/>
        <v>#DIV/0!</v>
      </c>
      <c r="M95" s="172" t="e">
        <f t="shared" si="6"/>
        <v>#DIV/0!</v>
      </c>
      <c r="N95" s="173"/>
      <c r="O95" s="167">
        <f t="shared" si="7"/>
        <v>0</v>
      </c>
    </row>
    <row r="96" spans="1:15" ht="14.25" customHeight="1" hidden="1">
      <c r="A96" s="42" t="s">
        <v>133</v>
      </c>
      <c r="B96" s="57" t="s">
        <v>107</v>
      </c>
      <c r="C96" s="58"/>
      <c r="D96" s="90"/>
      <c r="E96" s="103"/>
      <c r="F96" s="58"/>
      <c r="G96" s="108"/>
      <c r="H96" s="151">
        <v>0</v>
      </c>
      <c r="I96" s="58"/>
      <c r="J96" s="108"/>
      <c r="K96" s="151">
        <v>0</v>
      </c>
      <c r="L96" s="171" t="e">
        <f t="shared" si="5"/>
        <v>#DIV/0!</v>
      </c>
      <c r="M96" s="172" t="e">
        <f t="shared" si="6"/>
        <v>#DIV/0!</v>
      </c>
      <c r="N96" s="173"/>
      <c r="O96" s="167">
        <f t="shared" si="7"/>
        <v>0</v>
      </c>
    </row>
    <row r="97" spans="1:15" ht="22.5" customHeight="1" hidden="1">
      <c r="A97" s="42" t="s">
        <v>134</v>
      </c>
      <c r="B97" s="59" t="s">
        <v>135</v>
      </c>
      <c r="C97" s="56">
        <f>C98*C99</f>
        <v>0</v>
      </c>
      <c r="D97" s="90"/>
      <c r="E97" s="102"/>
      <c r="F97" s="56">
        <f>F98*F99</f>
        <v>0</v>
      </c>
      <c r="G97" s="108"/>
      <c r="H97" s="151">
        <v>0</v>
      </c>
      <c r="I97" s="56">
        <f>I98*I99</f>
        <v>0</v>
      </c>
      <c r="J97" s="108"/>
      <c r="K97" s="151">
        <v>0</v>
      </c>
      <c r="L97" s="171" t="e">
        <f t="shared" si="5"/>
        <v>#DIV/0!</v>
      </c>
      <c r="M97" s="172" t="e">
        <f t="shared" si="6"/>
        <v>#DIV/0!</v>
      </c>
      <c r="N97" s="173"/>
      <c r="O97" s="167">
        <f t="shared" si="7"/>
        <v>0</v>
      </c>
    </row>
    <row r="98" spans="1:15" ht="14.25" customHeight="1" hidden="1">
      <c r="A98" s="42" t="s">
        <v>136</v>
      </c>
      <c r="B98" s="57" t="s">
        <v>111</v>
      </c>
      <c r="C98" s="58"/>
      <c r="D98" s="90"/>
      <c r="E98" s="103"/>
      <c r="F98" s="58"/>
      <c r="G98" s="108"/>
      <c r="H98" s="151">
        <v>0</v>
      </c>
      <c r="I98" s="58"/>
      <c r="J98" s="108"/>
      <c r="K98" s="151">
        <v>0</v>
      </c>
      <c r="L98" s="171" t="e">
        <f t="shared" si="5"/>
        <v>#DIV/0!</v>
      </c>
      <c r="M98" s="172" t="e">
        <f t="shared" si="6"/>
        <v>#DIV/0!</v>
      </c>
      <c r="N98" s="173"/>
      <c r="O98" s="167">
        <f t="shared" si="7"/>
        <v>0</v>
      </c>
    </row>
    <row r="99" spans="1:15" ht="14.25" customHeight="1" hidden="1">
      <c r="A99" s="42" t="s">
        <v>137</v>
      </c>
      <c r="B99" s="57" t="s">
        <v>113</v>
      </c>
      <c r="C99" s="58"/>
      <c r="D99" s="90"/>
      <c r="E99" s="103"/>
      <c r="F99" s="58"/>
      <c r="G99" s="108"/>
      <c r="H99" s="151">
        <v>0</v>
      </c>
      <c r="I99" s="58"/>
      <c r="J99" s="108"/>
      <c r="K99" s="151">
        <v>0</v>
      </c>
      <c r="L99" s="171" t="e">
        <f t="shared" si="5"/>
        <v>#DIV/0!</v>
      </c>
      <c r="M99" s="172" t="e">
        <f t="shared" si="6"/>
        <v>#DIV/0!</v>
      </c>
      <c r="N99" s="173"/>
      <c r="O99" s="167">
        <f t="shared" si="7"/>
        <v>0</v>
      </c>
    </row>
    <row r="100" spans="1:15" ht="22.5" customHeight="1" hidden="1">
      <c r="A100" s="42" t="s">
        <v>138</v>
      </c>
      <c r="B100" s="43" t="s">
        <v>139</v>
      </c>
      <c r="C100" s="56">
        <f>C101*C102</f>
        <v>0</v>
      </c>
      <c r="D100" s="90"/>
      <c r="E100" s="102"/>
      <c r="F100" s="56">
        <f>F101*F102</f>
        <v>0</v>
      </c>
      <c r="G100" s="108"/>
      <c r="H100" s="151">
        <v>0</v>
      </c>
      <c r="I100" s="56">
        <f>I101*I102</f>
        <v>0</v>
      </c>
      <c r="J100" s="108"/>
      <c r="K100" s="151">
        <v>0</v>
      </c>
      <c r="L100" s="171" t="e">
        <f t="shared" si="5"/>
        <v>#DIV/0!</v>
      </c>
      <c r="M100" s="172" t="e">
        <f t="shared" si="6"/>
        <v>#DIV/0!</v>
      </c>
      <c r="N100" s="173"/>
      <c r="O100" s="167">
        <f t="shared" si="7"/>
        <v>0</v>
      </c>
    </row>
    <row r="101" spans="1:15" ht="14.25" customHeight="1" hidden="1">
      <c r="A101" s="42" t="s">
        <v>140</v>
      </c>
      <c r="B101" s="57" t="s">
        <v>105</v>
      </c>
      <c r="C101" s="58"/>
      <c r="D101" s="90"/>
      <c r="E101" s="103"/>
      <c r="F101" s="58"/>
      <c r="G101" s="108"/>
      <c r="H101" s="151">
        <v>0</v>
      </c>
      <c r="I101" s="58"/>
      <c r="J101" s="108"/>
      <c r="K101" s="151">
        <v>0</v>
      </c>
      <c r="L101" s="171" t="e">
        <f t="shared" si="5"/>
        <v>#DIV/0!</v>
      </c>
      <c r="M101" s="172" t="e">
        <f t="shared" si="6"/>
        <v>#DIV/0!</v>
      </c>
      <c r="N101" s="173"/>
      <c r="O101" s="167">
        <f t="shared" si="7"/>
        <v>0</v>
      </c>
    </row>
    <row r="102" spans="1:15" ht="14.25" customHeight="1" hidden="1">
      <c r="A102" s="42" t="s">
        <v>141</v>
      </c>
      <c r="B102" s="57" t="s">
        <v>107</v>
      </c>
      <c r="C102" s="58"/>
      <c r="D102" s="90"/>
      <c r="E102" s="103"/>
      <c r="F102" s="58"/>
      <c r="G102" s="108"/>
      <c r="H102" s="151">
        <v>0</v>
      </c>
      <c r="I102" s="58"/>
      <c r="J102" s="108"/>
      <c r="K102" s="151">
        <v>0</v>
      </c>
      <c r="L102" s="171" t="e">
        <f t="shared" si="5"/>
        <v>#DIV/0!</v>
      </c>
      <c r="M102" s="172" t="e">
        <f t="shared" si="6"/>
        <v>#DIV/0!</v>
      </c>
      <c r="N102" s="173"/>
      <c r="O102" s="167">
        <f t="shared" si="7"/>
        <v>0</v>
      </c>
    </row>
    <row r="103" spans="1:15" ht="22.5" customHeight="1" hidden="1">
      <c r="A103" s="42" t="s">
        <v>142</v>
      </c>
      <c r="B103" s="59" t="s">
        <v>143</v>
      </c>
      <c r="C103" s="56">
        <f>C104*C105</f>
        <v>0</v>
      </c>
      <c r="D103" s="90"/>
      <c r="E103" s="102"/>
      <c r="F103" s="56">
        <f>F104*F105</f>
        <v>0</v>
      </c>
      <c r="G103" s="108"/>
      <c r="H103" s="151">
        <v>0</v>
      </c>
      <c r="I103" s="56">
        <f>I104*I105</f>
        <v>0</v>
      </c>
      <c r="J103" s="108"/>
      <c r="K103" s="151">
        <v>0</v>
      </c>
      <c r="L103" s="171" t="e">
        <f t="shared" si="5"/>
        <v>#DIV/0!</v>
      </c>
      <c r="M103" s="172" t="e">
        <f t="shared" si="6"/>
        <v>#DIV/0!</v>
      </c>
      <c r="N103" s="173"/>
      <c r="O103" s="167">
        <f t="shared" si="7"/>
        <v>0</v>
      </c>
    </row>
    <row r="104" spans="1:15" ht="14.25" customHeight="1" hidden="1">
      <c r="A104" s="42" t="s">
        <v>144</v>
      </c>
      <c r="B104" s="57" t="s">
        <v>111</v>
      </c>
      <c r="C104" s="58"/>
      <c r="D104" s="90"/>
      <c r="E104" s="103"/>
      <c r="F104" s="58"/>
      <c r="G104" s="108"/>
      <c r="H104" s="151">
        <v>0</v>
      </c>
      <c r="I104" s="58"/>
      <c r="J104" s="108"/>
      <c r="K104" s="151">
        <v>0</v>
      </c>
      <c r="L104" s="171" t="e">
        <f t="shared" si="5"/>
        <v>#DIV/0!</v>
      </c>
      <c r="M104" s="172" t="e">
        <f t="shared" si="6"/>
        <v>#DIV/0!</v>
      </c>
      <c r="N104" s="173"/>
      <c r="O104" s="167">
        <f t="shared" si="7"/>
        <v>0</v>
      </c>
    </row>
    <row r="105" spans="1:15" ht="14.25" customHeight="1" hidden="1">
      <c r="A105" s="42" t="s">
        <v>145</v>
      </c>
      <c r="B105" s="57" t="s">
        <v>113</v>
      </c>
      <c r="C105" s="58"/>
      <c r="D105" s="90"/>
      <c r="E105" s="103"/>
      <c r="F105" s="58"/>
      <c r="G105" s="108"/>
      <c r="H105" s="151">
        <v>0</v>
      </c>
      <c r="I105" s="58"/>
      <c r="J105" s="108"/>
      <c r="K105" s="151">
        <v>0</v>
      </c>
      <c r="L105" s="171" t="e">
        <f t="shared" si="5"/>
        <v>#DIV/0!</v>
      </c>
      <c r="M105" s="172" t="e">
        <f t="shared" si="6"/>
        <v>#DIV/0!</v>
      </c>
      <c r="N105" s="173"/>
      <c r="O105" s="167">
        <f t="shared" si="7"/>
        <v>0</v>
      </c>
    </row>
    <row r="106" spans="1:15" ht="14.25" customHeight="1">
      <c r="A106" s="42" t="s">
        <v>146</v>
      </c>
      <c r="B106" s="43" t="s">
        <v>147</v>
      </c>
      <c r="C106" s="58"/>
      <c r="D106" s="90"/>
      <c r="E106" s="103"/>
      <c r="F106" s="58"/>
      <c r="G106" s="108"/>
      <c r="H106" s="151">
        <v>0</v>
      </c>
      <c r="I106" s="58"/>
      <c r="J106" s="108"/>
      <c r="K106" s="151">
        <v>0</v>
      </c>
      <c r="L106" s="171"/>
      <c r="M106" s="172"/>
      <c r="N106" s="173"/>
      <c r="O106" s="167">
        <f t="shared" si="7"/>
        <v>0</v>
      </c>
    </row>
    <row r="107" spans="1:16" ht="15">
      <c r="A107" s="37">
        <v>2</v>
      </c>
      <c r="B107" s="30" t="s">
        <v>148</v>
      </c>
      <c r="C107" s="147">
        <f>SUM(D107:E107)</f>
        <v>124991.234784</v>
      </c>
      <c r="D107" s="148">
        <f>'[2]Экспертное заключение'!$J$116+'[3]Экспертное заключение'!$I$116+'[4]Экспертное заключение'!$J$116</f>
        <v>71450.904</v>
      </c>
      <c r="E107" s="148">
        <f>'[2]Экспертное заключение'!$K$116+'[3]Экспертное заключение'!$J$116+'[4]Экспертное заключение'!$K$116</f>
        <v>53540.330784000005</v>
      </c>
      <c r="F107" s="147">
        <f>SUM(G107:H107)</f>
        <v>140489</v>
      </c>
      <c r="G107" s="109">
        <v>84293.4</v>
      </c>
      <c r="H107" s="152">
        <v>56195.6</v>
      </c>
      <c r="I107" s="147">
        <f>SUM(J107:K107)</f>
        <v>121654.09515584001</v>
      </c>
      <c r="J107" s="177">
        <f>J11*33.6526*0.4</f>
        <v>68089.97863200001</v>
      </c>
      <c r="K107" s="177">
        <f>K11*33.6526*0.4*1.18</f>
        <v>53564.11652383999</v>
      </c>
      <c r="L107" s="41">
        <f>J107/(E107/0.4*0.6)*100</f>
        <v>84.783411725886</v>
      </c>
      <c r="M107" s="172">
        <f>K107/E107*100</f>
        <v>100.04442583654544</v>
      </c>
      <c r="N107" s="173"/>
      <c r="O107" s="167">
        <f t="shared" si="7"/>
        <v>-2631.483476160007</v>
      </c>
      <c r="P107" s="1" t="s">
        <v>305</v>
      </c>
    </row>
    <row r="108" spans="1:15" ht="22.5">
      <c r="A108" s="37">
        <v>3</v>
      </c>
      <c r="B108" s="30" t="s">
        <v>149</v>
      </c>
      <c r="C108" s="64">
        <f>SUM(C109:C112)</f>
        <v>0</v>
      </c>
      <c r="D108" s="90"/>
      <c r="E108" s="99">
        <v>0</v>
      </c>
      <c r="F108" s="64">
        <f>SUM(F109:F112)</f>
        <v>0</v>
      </c>
      <c r="G108" s="108"/>
      <c r="H108" s="151"/>
      <c r="I108" s="64">
        <f>SUM(I109:I112)</f>
        <v>0</v>
      </c>
      <c r="J108" s="108"/>
      <c r="K108" s="151"/>
      <c r="L108" s="171"/>
      <c r="M108" s="172"/>
      <c r="N108" s="173"/>
      <c r="O108" s="167">
        <f t="shared" si="7"/>
        <v>0</v>
      </c>
    </row>
    <row r="109" spans="1:15" ht="22.5">
      <c r="A109" s="42" t="s">
        <v>150</v>
      </c>
      <c r="B109" s="52" t="s">
        <v>151</v>
      </c>
      <c r="C109" s="53"/>
      <c r="D109" s="90"/>
      <c r="E109" s="94"/>
      <c r="F109" s="53"/>
      <c r="G109" s="108"/>
      <c r="H109" s="151"/>
      <c r="I109" s="53"/>
      <c r="J109" s="108"/>
      <c r="K109" s="151"/>
      <c r="L109" s="171"/>
      <c r="M109" s="172"/>
      <c r="N109" s="173"/>
      <c r="O109" s="167">
        <f t="shared" si="7"/>
        <v>0</v>
      </c>
    </row>
    <row r="110" spans="1:15" ht="15">
      <c r="A110" s="42" t="s">
        <v>152</v>
      </c>
      <c r="B110" s="52" t="s">
        <v>153</v>
      </c>
      <c r="C110" s="53"/>
      <c r="D110" s="90"/>
      <c r="E110" s="94"/>
      <c r="F110" s="53"/>
      <c r="G110" s="108"/>
      <c r="H110" s="151"/>
      <c r="I110" s="53"/>
      <c r="J110" s="108"/>
      <c r="K110" s="151"/>
      <c r="L110" s="171"/>
      <c r="M110" s="172"/>
      <c r="N110" s="173"/>
      <c r="O110" s="167">
        <f t="shared" si="7"/>
        <v>0</v>
      </c>
    </row>
    <row r="111" spans="1:15" ht="22.5">
      <c r="A111" s="42" t="s">
        <v>154</v>
      </c>
      <c r="B111" s="52" t="s">
        <v>155</v>
      </c>
      <c r="C111" s="53"/>
      <c r="D111" s="90"/>
      <c r="E111" s="94"/>
      <c r="F111" s="53"/>
      <c r="G111" s="108"/>
      <c r="H111" s="151"/>
      <c r="I111" s="53"/>
      <c r="J111" s="108"/>
      <c r="K111" s="151"/>
      <c r="L111" s="171"/>
      <c r="M111" s="172"/>
      <c r="N111" s="173"/>
      <c r="O111" s="167">
        <f t="shared" si="7"/>
        <v>0</v>
      </c>
    </row>
    <row r="112" spans="1:15" ht="15">
      <c r="A112" s="42" t="s">
        <v>156</v>
      </c>
      <c r="B112" s="52" t="s">
        <v>157</v>
      </c>
      <c r="C112" s="53"/>
      <c r="D112" s="90"/>
      <c r="E112" s="94"/>
      <c r="F112" s="53"/>
      <c r="G112" s="108"/>
      <c r="H112" s="151"/>
      <c r="I112" s="53"/>
      <c r="J112" s="108"/>
      <c r="K112" s="151"/>
      <c r="L112" s="171"/>
      <c r="M112" s="172"/>
      <c r="N112" s="173"/>
      <c r="O112" s="167">
        <f t="shared" si="7"/>
        <v>0</v>
      </c>
    </row>
    <row r="113" spans="1:15" ht="33.75" customHeight="1">
      <c r="A113" s="37" t="s">
        <v>14</v>
      </c>
      <c r="B113" s="30" t="s">
        <v>158</v>
      </c>
      <c r="C113" s="147">
        <f>SUM(D113:E113)</f>
        <v>2245858.8830999997</v>
      </c>
      <c r="D113" s="148">
        <f>'[2]Экспертное заключение'!$J$122+'[3]Экспертное заключение'!$I$122+'[4]Экспертное заключение'!$J$122</f>
        <v>1347515.32986</v>
      </c>
      <c r="E113" s="148">
        <f>'[2]Экспертное заключение'!$K$122+'[3]Экспертное заключение'!$J$122+'[4]Экспертное заключение'!$K$122</f>
        <v>898343.5532399999</v>
      </c>
      <c r="F113" s="147">
        <f>SUM(G113:H113)</f>
        <v>2627654.88</v>
      </c>
      <c r="G113" s="109">
        <v>1576592.928</v>
      </c>
      <c r="H113" s="152">
        <v>1051061.952</v>
      </c>
      <c r="I113" s="147">
        <f>SUM(J113:K113)</f>
        <v>2398577.2871507993</v>
      </c>
      <c r="J113" s="109">
        <f>E113/0.4*0.6</f>
        <v>1347515.3298599997</v>
      </c>
      <c r="K113" s="152">
        <f>E113*1.17</f>
        <v>1051061.9572907998</v>
      </c>
      <c r="L113" s="41">
        <f>J113/(E113/0.4*0.6)*100</f>
        <v>100</v>
      </c>
      <c r="M113" s="172">
        <f t="shared" si="6"/>
        <v>117</v>
      </c>
      <c r="N113" s="173"/>
      <c r="O113" s="167">
        <f t="shared" si="7"/>
        <v>0.0052907997742295265</v>
      </c>
    </row>
    <row r="114" spans="1:15" ht="33.75" customHeight="1">
      <c r="A114" s="65" t="s">
        <v>159</v>
      </c>
      <c r="B114" s="66" t="s">
        <v>160</v>
      </c>
      <c r="C114" s="63"/>
      <c r="D114" s="90"/>
      <c r="E114" s="61">
        <f>E113/E115/8</f>
        <v>16041.849164999998</v>
      </c>
      <c r="F114" s="63"/>
      <c r="G114" s="108"/>
      <c r="H114" s="151"/>
      <c r="I114" s="63"/>
      <c r="J114" s="108"/>
      <c r="K114" s="151"/>
      <c r="L114" s="171"/>
      <c r="M114" s="172"/>
      <c r="N114" s="173"/>
      <c r="O114" s="167">
        <f t="shared" si="7"/>
        <v>0</v>
      </c>
    </row>
    <row r="115" spans="1:15" ht="33.75" customHeight="1">
      <c r="A115" s="65" t="s">
        <v>161</v>
      </c>
      <c r="B115" s="66" t="s">
        <v>162</v>
      </c>
      <c r="C115" s="63"/>
      <c r="D115" s="90"/>
      <c r="E115" s="104">
        <v>7</v>
      </c>
      <c r="F115" s="63"/>
      <c r="G115" s="108"/>
      <c r="H115" s="151"/>
      <c r="I115" s="63"/>
      <c r="J115" s="108"/>
      <c r="K115" s="151"/>
      <c r="L115" s="171"/>
      <c r="M115" s="172"/>
      <c r="N115" s="173"/>
      <c r="O115" s="167">
        <f t="shared" si="7"/>
        <v>0</v>
      </c>
    </row>
    <row r="116" spans="1:15" ht="22.5">
      <c r="A116" s="37" t="s">
        <v>16</v>
      </c>
      <c r="B116" s="30" t="s">
        <v>163</v>
      </c>
      <c r="C116" s="63">
        <f aca="true" t="shared" si="8" ref="C116:C121">SUM(D116:E116)</f>
        <v>763592.0202539999</v>
      </c>
      <c r="D116" s="90">
        <f>'[2]Экспертное заключение'!$J$125+'[3]Экспертное заключение'!$I$125+'[4]Экспертное заключение'!$J$125</f>
        <v>458155.21215239994</v>
      </c>
      <c r="E116" s="90">
        <f>'[2]Экспертное заключение'!$K$125+'[3]Экспертное заключение'!$J$125+'[4]Экспертное заключение'!$K$125</f>
        <v>305436.8081016</v>
      </c>
      <c r="F116" s="63">
        <f aca="true" t="shared" si="9" ref="F116:F149">SUM(G116:H116)</f>
        <v>793551.77376</v>
      </c>
      <c r="G116" s="108">
        <v>476131.064256</v>
      </c>
      <c r="H116" s="151">
        <v>317420.70950399997</v>
      </c>
      <c r="I116" s="63">
        <f aca="true" t="shared" si="10" ref="I116:I121">SUM(J116:K116)</f>
        <v>724370.3407195415</v>
      </c>
      <c r="J116" s="178">
        <f>J113*0.302</f>
        <v>406949.6296177199</v>
      </c>
      <c r="K116" s="178">
        <f>K113*0.302</f>
        <v>317420.71110182157</v>
      </c>
      <c r="L116" s="41">
        <f aca="true" t="shared" si="11" ref="L116:L121">J116/(E116/0.4*0.6)*100</f>
        <v>88.82352941176471</v>
      </c>
      <c r="M116" s="172">
        <f t="shared" si="6"/>
        <v>103.9235294117647</v>
      </c>
      <c r="N116" s="173"/>
      <c r="O116" s="167">
        <f t="shared" si="7"/>
        <v>0.0015978215960785747</v>
      </c>
    </row>
    <row r="117" spans="1:15" ht="22.5">
      <c r="A117" s="37" t="s">
        <v>164</v>
      </c>
      <c r="B117" s="30" t="s">
        <v>165</v>
      </c>
      <c r="C117" s="63">
        <f t="shared" si="8"/>
        <v>2338627.8150006863</v>
      </c>
      <c r="D117" s="99">
        <f>D118+D119+D120+D125</f>
        <v>1330734.3985953743</v>
      </c>
      <c r="E117" s="99">
        <f>E118+E119+E120+E125</f>
        <v>1007893.416405312</v>
      </c>
      <c r="F117" s="63">
        <f t="shared" si="9"/>
        <v>5365079.336</v>
      </c>
      <c r="G117" s="99">
        <f>G118+G119+G120+G125</f>
        <v>2743647.905992</v>
      </c>
      <c r="H117" s="153">
        <f>H118+H119+H120+H125</f>
        <v>2621431.430008</v>
      </c>
      <c r="I117" s="63">
        <f t="shared" si="10"/>
        <v>5106550.347953286</v>
      </c>
      <c r="J117" s="99">
        <f>J118+J119+J120+J125</f>
        <v>2523937.5103220707</v>
      </c>
      <c r="K117" s="153">
        <f>K118+K119+K120+K125</f>
        <v>2582612.837631215</v>
      </c>
      <c r="L117" s="41">
        <f t="shared" si="11"/>
        <v>166.94473636731578</v>
      </c>
      <c r="M117" s="172">
        <f t="shared" si="6"/>
        <v>256.23868512230155</v>
      </c>
      <c r="N117" s="173"/>
      <c r="O117" s="167">
        <f t="shared" si="7"/>
        <v>-38818.59237678535</v>
      </c>
    </row>
    <row r="118" spans="1:16" ht="22.5">
      <c r="A118" s="42" t="s">
        <v>166</v>
      </c>
      <c r="B118" s="52" t="s">
        <v>167</v>
      </c>
      <c r="C118" s="63">
        <f t="shared" si="8"/>
        <v>577622</v>
      </c>
      <c r="D118" s="90">
        <f>'[2]Экспертное заключение'!$J$127+'[3]Экспертное заключение'!$I$127+'[4]Экспертное заключение'!$J$127</f>
        <v>346573.19999999995</v>
      </c>
      <c r="E118" s="90">
        <f>'[2]Экспертное заключение'!$K$127+'[3]Экспертное заключение'!$J$127+'[4]Экспертное заключение'!$K$127</f>
        <v>231048.80000000002</v>
      </c>
      <c r="F118" s="63">
        <f t="shared" si="9"/>
        <v>3096388.91</v>
      </c>
      <c r="G118" s="108">
        <v>1548194.455</v>
      </c>
      <c r="H118" s="151">
        <v>1548194.455</v>
      </c>
      <c r="I118" s="63">
        <f t="shared" si="10"/>
        <v>3096388.91</v>
      </c>
      <c r="J118" s="176">
        <v>1548194.455</v>
      </c>
      <c r="K118" s="179">
        <v>1548194.455</v>
      </c>
      <c r="L118" s="41">
        <f t="shared" si="11"/>
        <v>446.714995562265</v>
      </c>
      <c r="M118" s="172">
        <f t="shared" si="6"/>
        <v>670.0724933433976</v>
      </c>
      <c r="N118" s="173"/>
      <c r="O118" s="167">
        <f t="shared" si="7"/>
        <v>0</v>
      </c>
      <c r="P118" s="1" t="s">
        <v>306</v>
      </c>
    </row>
    <row r="119" spans="1:16" ht="15">
      <c r="A119" s="42" t="s">
        <v>168</v>
      </c>
      <c r="B119" s="52" t="s">
        <v>169</v>
      </c>
      <c r="C119" s="63">
        <f t="shared" si="8"/>
        <v>386579.56431469397</v>
      </c>
      <c r="D119" s="90">
        <f>'[2]Экспертное заключение'!$J$128+'[3]Экспертное заключение'!$I$128+'[4]Экспертное заключение'!$J$128</f>
        <v>177546.008314694</v>
      </c>
      <c r="E119" s="90">
        <f>'[2]Экспертное заключение'!$K$128+'[3]Экспертное заключение'!$J$128+'[4]Экспертное заключение'!$K$128</f>
        <v>209033.55599999998</v>
      </c>
      <c r="F119" s="63">
        <f t="shared" si="9"/>
        <v>977415</v>
      </c>
      <c r="G119" s="108">
        <v>459506.94</v>
      </c>
      <c r="H119" s="151">
        <v>517908.06</v>
      </c>
      <c r="I119" s="63">
        <f t="shared" si="10"/>
        <v>831458.394</v>
      </c>
      <c r="J119" s="176">
        <f>E119/0.4*0.6</f>
        <v>313550.334</v>
      </c>
      <c r="K119" s="179">
        <f>517908.06</f>
        <v>517908.06</v>
      </c>
      <c r="L119" s="41">
        <f t="shared" si="11"/>
        <v>100</v>
      </c>
      <c r="M119" s="172">
        <f t="shared" si="6"/>
        <v>247.76311990788696</v>
      </c>
      <c r="N119" s="173"/>
      <c r="O119" s="167">
        <f t="shared" si="7"/>
        <v>0</v>
      </c>
      <c r="P119" s="1" t="s">
        <v>307</v>
      </c>
    </row>
    <row r="120" spans="1:15" ht="22.5">
      <c r="A120" s="42" t="s">
        <v>170</v>
      </c>
      <c r="B120" s="52" t="s">
        <v>171</v>
      </c>
      <c r="C120" s="63">
        <f t="shared" si="8"/>
        <v>1135865.6510132798</v>
      </c>
      <c r="D120" s="90">
        <f>'[2]Экспертное заключение'!$J$129+'[3]Экспертное заключение'!$I$129+'[4]Экспертное заключение'!$J$129</f>
        <v>681519.3906079679</v>
      </c>
      <c r="E120" s="90">
        <f>'[2]Экспертное заключение'!$K$129+'[3]Экспертное заключение'!$J$129+'[4]Экспертное заключение'!$K$129</f>
        <v>454346.26040531194</v>
      </c>
      <c r="F120" s="63">
        <f t="shared" si="9"/>
        <v>1291275.426</v>
      </c>
      <c r="G120" s="108">
        <v>735946.5109919999</v>
      </c>
      <c r="H120" s="151">
        <v>555328.915008</v>
      </c>
      <c r="I120" s="63">
        <f t="shared" si="10"/>
        <v>1178703.043953285</v>
      </c>
      <c r="J120" s="176">
        <f>J121+J124</f>
        <v>662192.7213220703</v>
      </c>
      <c r="K120" s="176">
        <f>K121+K124</f>
        <v>516510.32263121486</v>
      </c>
      <c r="L120" s="41">
        <f t="shared" si="11"/>
        <v>97.16417910447763</v>
      </c>
      <c r="M120" s="172">
        <f t="shared" si="6"/>
        <v>113.68208955223882</v>
      </c>
      <c r="N120" s="173"/>
      <c r="O120" s="167">
        <f t="shared" si="7"/>
        <v>-38818.59237678512</v>
      </c>
    </row>
    <row r="121" spans="1:15" ht="15">
      <c r="A121" s="42" t="s">
        <v>172</v>
      </c>
      <c r="B121" s="70" t="s">
        <v>173</v>
      </c>
      <c r="C121" s="63">
        <f t="shared" si="8"/>
        <v>847660.9335919998</v>
      </c>
      <c r="D121" s="90">
        <f>'[2]Экспертное заключение'!$J$130+'[3]Экспертное заключение'!$I$130+'[4]Экспертное заключение'!$J$130</f>
        <v>508596.56015519984</v>
      </c>
      <c r="E121" s="90">
        <f>'[2]Экспертное заключение'!$K$130+'[3]Экспертное заключение'!$J$130+'[4]Экспертное заключение'!$K$130</f>
        <v>339064.3734368</v>
      </c>
      <c r="F121" s="63">
        <f t="shared" si="9"/>
        <v>991763</v>
      </c>
      <c r="G121" s="108">
        <v>565243.096</v>
      </c>
      <c r="H121" s="151">
        <v>426519.904</v>
      </c>
      <c r="I121" s="63">
        <f t="shared" si="10"/>
        <v>905301.8770762559</v>
      </c>
      <c r="J121" s="176">
        <f>E121/0.4*0.6</f>
        <v>508596.56015519996</v>
      </c>
      <c r="K121" s="179">
        <f>E121*1.17</f>
        <v>396705.31692105596</v>
      </c>
      <c r="L121" s="41">
        <f t="shared" si="11"/>
        <v>100</v>
      </c>
      <c r="M121" s="172">
        <f aca="true" t="shared" si="12" ref="M121:M179">K121/E121*100</f>
        <v>117</v>
      </c>
      <c r="N121" s="173"/>
      <c r="O121" s="167">
        <f aca="true" t="shared" si="13" ref="O121:O184">K121-H121</f>
        <v>-29814.587078944023</v>
      </c>
    </row>
    <row r="122" spans="1:15" ht="22.5">
      <c r="A122" s="42" t="s">
        <v>174</v>
      </c>
      <c r="B122" s="71" t="s">
        <v>175</v>
      </c>
      <c r="C122" s="63"/>
      <c r="D122" s="90"/>
      <c r="E122" s="90"/>
      <c r="F122" s="63"/>
      <c r="G122" s="108"/>
      <c r="H122" s="151"/>
      <c r="I122" s="63"/>
      <c r="J122" s="176"/>
      <c r="K122" s="179"/>
      <c r="L122" s="171"/>
      <c r="M122" s="172"/>
      <c r="N122" s="173"/>
      <c r="O122" s="167">
        <f t="shared" si="13"/>
        <v>0</v>
      </c>
    </row>
    <row r="123" spans="1:15" ht="33.75">
      <c r="A123" s="42" t="s">
        <v>176</v>
      </c>
      <c r="B123" s="71" t="s">
        <v>177</v>
      </c>
      <c r="C123" s="63"/>
      <c r="D123" s="90"/>
      <c r="E123" s="90"/>
      <c r="F123" s="63"/>
      <c r="G123" s="108"/>
      <c r="H123" s="151"/>
      <c r="I123" s="63"/>
      <c r="J123" s="176"/>
      <c r="K123" s="179"/>
      <c r="L123" s="171"/>
      <c r="M123" s="172"/>
      <c r="N123" s="173"/>
      <c r="O123" s="167">
        <f t="shared" si="13"/>
        <v>0</v>
      </c>
    </row>
    <row r="124" spans="1:15" ht="22.5">
      <c r="A124" s="42" t="s">
        <v>178</v>
      </c>
      <c r="B124" s="70" t="s">
        <v>179</v>
      </c>
      <c r="C124" s="63">
        <f>SUM(D124:E124)</f>
        <v>288204.71742128</v>
      </c>
      <c r="D124" s="90">
        <f>'[2]Экспертное заключение'!$J$133+'[3]Экспертное заключение'!$I$133+'[4]Экспертное заключение'!$J$133</f>
        <v>172922.830452768</v>
      </c>
      <c r="E124" s="90">
        <f>'[2]Экспертное заключение'!$K$133+'[3]Экспертное заключение'!$J$133+'[4]Экспертное заключение'!$K$133</f>
        <v>115281.88696851199</v>
      </c>
      <c r="F124" s="63">
        <f t="shared" si="9"/>
        <v>299512.426</v>
      </c>
      <c r="G124" s="108">
        <v>170703.41499199998</v>
      </c>
      <c r="H124" s="151">
        <v>128809.01100799999</v>
      </c>
      <c r="I124" s="63">
        <f>SUM(J124:K124)</f>
        <v>273401.1668770293</v>
      </c>
      <c r="J124" s="176">
        <f>J121*0.302</f>
        <v>153596.16116687038</v>
      </c>
      <c r="K124" s="176">
        <f>K121*0.302</f>
        <v>119805.00571015889</v>
      </c>
      <c r="L124" s="41">
        <f>J124/(E124/0.4*0.6)*100</f>
        <v>88.82352941176472</v>
      </c>
      <c r="M124" s="172">
        <f t="shared" si="12"/>
        <v>103.9235294117647</v>
      </c>
      <c r="N124" s="173"/>
      <c r="O124" s="167">
        <f t="shared" si="13"/>
        <v>-9004.005297841097</v>
      </c>
    </row>
    <row r="125" spans="1:15" ht="15">
      <c r="A125" s="72" t="s">
        <v>180</v>
      </c>
      <c r="B125" s="73" t="s">
        <v>181</v>
      </c>
      <c r="C125" s="63">
        <f>SUM(D125:E125)</f>
        <v>238560.5996727125</v>
      </c>
      <c r="D125" s="90">
        <f>'[2]Экспертное заключение'!$J$134+'[3]Экспертное заключение'!$I$134+'[4]Экспертное заключение'!$J$134</f>
        <v>125095.7996727125</v>
      </c>
      <c r="E125" s="90">
        <f>'[2]Экспертное заключение'!$K$134+'[3]Экспертное заключение'!$J$134+'[4]Экспертное заключение'!$K$134</f>
        <v>113464.8</v>
      </c>
      <c r="F125" s="63">
        <f t="shared" si="9"/>
        <v>0</v>
      </c>
      <c r="G125" s="108"/>
      <c r="H125" s="151"/>
      <c r="I125" s="63">
        <f>SUM(J125:K125)</f>
        <v>0</v>
      </c>
      <c r="J125" s="176"/>
      <c r="K125" s="179"/>
      <c r="L125" s="41">
        <f>J125/(E125/0.4*0.6)*100</f>
        <v>0</v>
      </c>
      <c r="M125" s="172">
        <f t="shared" si="12"/>
        <v>0</v>
      </c>
      <c r="N125" s="173"/>
      <c r="O125" s="167">
        <f t="shared" si="13"/>
        <v>0</v>
      </c>
    </row>
    <row r="126" spans="1:15" ht="15">
      <c r="A126" s="72" t="s">
        <v>182</v>
      </c>
      <c r="B126" s="74" t="s">
        <v>183</v>
      </c>
      <c r="C126" s="63"/>
      <c r="D126" s="90"/>
      <c r="E126" s="90"/>
      <c r="F126" s="63"/>
      <c r="G126" s="108"/>
      <c r="H126" s="151"/>
      <c r="I126" s="63"/>
      <c r="J126" s="176"/>
      <c r="K126" s="179"/>
      <c r="L126" s="171"/>
      <c r="M126" s="172"/>
      <c r="N126" s="173"/>
      <c r="O126" s="167">
        <f t="shared" si="13"/>
        <v>0</v>
      </c>
    </row>
    <row r="127" spans="1:15" ht="22.5">
      <c r="A127" s="37" t="s">
        <v>184</v>
      </c>
      <c r="B127" s="30" t="s">
        <v>185</v>
      </c>
      <c r="C127" s="63"/>
      <c r="D127" s="90"/>
      <c r="E127" s="90"/>
      <c r="F127" s="63"/>
      <c r="G127" s="108"/>
      <c r="H127" s="151"/>
      <c r="I127" s="63"/>
      <c r="J127" s="176"/>
      <c r="K127" s="179"/>
      <c r="L127" s="171"/>
      <c r="M127" s="172"/>
      <c r="N127" s="173"/>
      <c r="O127" s="167">
        <f t="shared" si="13"/>
        <v>0</v>
      </c>
    </row>
    <row r="128" spans="1:15" ht="15">
      <c r="A128" s="37" t="s">
        <v>186</v>
      </c>
      <c r="B128" s="30" t="s">
        <v>187</v>
      </c>
      <c r="C128" s="63">
        <f>SUM(D128:E128)</f>
        <v>1131314.1559289598</v>
      </c>
      <c r="D128" s="90">
        <f>'[2]Экспертное заключение'!$J$137+'[3]Экспертное заключение'!$I$137+'[4]Экспертное заключение'!$J$137</f>
        <v>675741.2198211838</v>
      </c>
      <c r="E128" s="90">
        <f>'[2]Экспертное заключение'!$K$137+'[3]Экспертное заключение'!$J$137+'[4]Экспертное заключение'!$K$137</f>
        <v>455572.936107776</v>
      </c>
      <c r="F128" s="63">
        <f t="shared" si="9"/>
        <v>1413800.4</v>
      </c>
      <c r="G128" s="108">
        <v>842415.2679999999</v>
      </c>
      <c r="H128" s="151">
        <v>571385.132</v>
      </c>
      <c r="I128" s="63">
        <f>SUM(J128:K128)</f>
        <v>1254744.536161664</v>
      </c>
      <c r="J128" s="176">
        <f>E128/0.4*0.6</f>
        <v>683359.4041616638</v>
      </c>
      <c r="K128" s="179">
        <v>571385.132</v>
      </c>
      <c r="L128" s="41">
        <f>J128/(E128/0.4*0.6)*100</f>
        <v>100</v>
      </c>
      <c r="M128" s="172">
        <f t="shared" si="12"/>
        <v>125.42121946085621</v>
      </c>
      <c r="N128" s="173"/>
      <c r="O128" s="167">
        <f>K128-H128</f>
        <v>0</v>
      </c>
    </row>
    <row r="129" spans="1:15" ht="13.5" customHeight="1">
      <c r="A129" s="42" t="s">
        <v>188</v>
      </c>
      <c r="B129" s="52" t="s">
        <v>189</v>
      </c>
      <c r="C129" s="63">
        <f>SUM(D129:E129)</f>
        <v>524629.0320959999</v>
      </c>
      <c r="D129" s="90">
        <f>'[2]Экспертное заключение'!$J$138+'[3]Экспертное заключение'!$I$138+'[4]Экспертное заключение'!$J$138</f>
        <v>314777.4192576</v>
      </c>
      <c r="E129" s="90">
        <f>'[2]Экспертное заключение'!$K$138+'[3]Экспертное заключение'!$J$138+'[4]Экспертное заключение'!$K$138</f>
        <v>209851.6128384</v>
      </c>
      <c r="F129" s="63">
        <f t="shared" si="9"/>
        <v>613815.98</v>
      </c>
      <c r="G129" s="108">
        <v>334897.662</v>
      </c>
      <c r="H129" s="151">
        <v>278918.31799999997</v>
      </c>
      <c r="I129" s="63">
        <f>SUM(J129:K129)</f>
        <v>560303.806278528</v>
      </c>
      <c r="J129" s="176">
        <f>E129/0.4*0.6</f>
        <v>314777.4192575999</v>
      </c>
      <c r="K129" s="179">
        <f>E129*1.17</f>
        <v>245526.387020928</v>
      </c>
      <c r="L129" s="41">
        <f>J129/(E129/0.4*0.6)*100</f>
        <v>100</v>
      </c>
      <c r="M129" s="172">
        <f t="shared" si="12"/>
        <v>117</v>
      </c>
      <c r="N129" s="173"/>
      <c r="O129" s="167">
        <f>K129-H129</f>
        <v>-33391.93097907197</v>
      </c>
    </row>
    <row r="130" spans="1:15" ht="22.5">
      <c r="A130" s="42" t="s">
        <v>190</v>
      </c>
      <c r="B130" s="71" t="s">
        <v>191</v>
      </c>
      <c r="C130" s="63"/>
      <c r="D130" s="90"/>
      <c r="E130" s="90"/>
      <c r="F130" s="63"/>
      <c r="G130" s="108"/>
      <c r="H130" s="151"/>
      <c r="I130" s="63"/>
      <c r="J130" s="176"/>
      <c r="K130" s="179"/>
      <c r="L130" s="171"/>
      <c r="M130" s="172"/>
      <c r="N130" s="173"/>
      <c r="O130" s="167">
        <f t="shared" si="13"/>
        <v>0</v>
      </c>
    </row>
    <row r="131" spans="1:15" ht="33.75">
      <c r="A131" s="42" t="s">
        <v>192</v>
      </c>
      <c r="B131" s="71" t="s">
        <v>193</v>
      </c>
      <c r="C131" s="63"/>
      <c r="D131" s="90"/>
      <c r="E131" s="90"/>
      <c r="F131" s="63"/>
      <c r="G131" s="108"/>
      <c r="H131" s="151"/>
      <c r="I131" s="63"/>
      <c r="J131" s="176"/>
      <c r="K131" s="179"/>
      <c r="L131" s="171"/>
      <c r="M131" s="172"/>
      <c r="N131" s="173"/>
      <c r="O131" s="167">
        <f t="shared" si="13"/>
        <v>0</v>
      </c>
    </row>
    <row r="132" spans="1:15" ht="22.5">
      <c r="A132" s="42" t="s">
        <v>194</v>
      </c>
      <c r="B132" s="52" t="s">
        <v>195</v>
      </c>
      <c r="C132" s="63">
        <f>SUM(D132:E132)</f>
        <v>178373.87091263998</v>
      </c>
      <c r="D132" s="90">
        <f>'[2]Экспертное заключение'!$J$141+'[3]Экспертное заключение'!$I$141+'[4]Экспертное заключение'!$J$141</f>
        <v>107024.32254758399</v>
      </c>
      <c r="E132" s="90">
        <f>'[2]Экспертное заключение'!$K$141+'[3]Экспертное заключение'!$J$141+'[4]Экспертное заключение'!$K$141</f>
        <v>71349.54836505599</v>
      </c>
      <c r="F132" s="63">
        <f t="shared" si="9"/>
        <v>185372.42596</v>
      </c>
      <c r="G132" s="108">
        <v>101139.09392399999</v>
      </c>
      <c r="H132" s="151">
        <v>84233.332036</v>
      </c>
      <c r="I132" s="63">
        <f>SUM(J132:K132)</f>
        <v>169211.74949611543</v>
      </c>
      <c r="J132" s="176">
        <f>J129*0.302</f>
        <v>95062.78061579517</v>
      </c>
      <c r="K132" s="176">
        <f>K129*0.302</f>
        <v>74148.96888032026</v>
      </c>
      <c r="L132" s="41">
        <f>J132/(E132/0.4*0.6)*100</f>
        <v>88.8235294117647</v>
      </c>
      <c r="M132" s="172">
        <f t="shared" si="12"/>
        <v>103.92352941176472</v>
      </c>
      <c r="N132" s="173"/>
      <c r="O132" s="167">
        <f t="shared" si="13"/>
        <v>-10084.363155679748</v>
      </c>
    </row>
    <row r="133" spans="1:15" ht="22.5">
      <c r="A133" s="37" t="s">
        <v>196</v>
      </c>
      <c r="B133" s="30" t="s">
        <v>197</v>
      </c>
      <c r="C133" s="63">
        <f>SUM(D133:E133)</f>
        <v>1553167.7953266837</v>
      </c>
      <c r="D133" s="41">
        <f>D134+D137+D138+D139+D140+D141+D142+D144</f>
        <v>923922.7460994</v>
      </c>
      <c r="E133" s="41">
        <f>E134+E137+E138+E139+E140+E141+E142+E144</f>
        <v>629245.0492272836</v>
      </c>
      <c r="F133" s="63">
        <f t="shared" si="9"/>
        <v>1743307.3354000002</v>
      </c>
      <c r="G133" s="41">
        <f>G134+G137+G138+G139+G140+G141+G142+G144</f>
        <v>963116.710478</v>
      </c>
      <c r="H133" s="154">
        <f>H134+H137+H138+H139+H140+H141+H142+H144</f>
        <v>780190.6249220001</v>
      </c>
      <c r="I133" s="63">
        <f>SUM(J133:K133)</f>
        <v>1637705.0814582107</v>
      </c>
      <c r="J133" s="41">
        <f>J134+J137+J138+J139+J140+J141+J142+J144</f>
        <v>938674.7462573024</v>
      </c>
      <c r="K133" s="154">
        <f>K134+K137+K138+K139+K140+K141+K142+K144</f>
        <v>699030.3352009084</v>
      </c>
      <c r="L133" s="41">
        <f>J133/(E133/0.4*0.6)*100</f>
        <v>99.44983515404692</v>
      </c>
      <c r="M133" s="172">
        <f t="shared" si="12"/>
        <v>111.09031943267912</v>
      </c>
      <c r="N133" s="173"/>
      <c r="O133" s="167">
        <f t="shared" si="13"/>
        <v>-81160.28972109174</v>
      </c>
    </row>
    <row r="134" spans="1:15" ht="15">
      <c r="A134" s="42" t="s">
        <v>198</v>
      </c>
      <c r="B134" s="52" t="s">
        <v>199</v>
      </c>
      <c r="C134" s="63">
        <f>SUM(D134:E134)</f>
        <v>662745.8859999999</v>
      </c>
      <c r="D134" s="90">
        <f>'[2]Экспертное заключение'!$J$143+'[3]Экспертное заключение'!$I$143+'[4]Экспертное заключение'!$J$143</f>
        <v>397647.5316</v>
      </c>
      <c r="E134" s="90">
        <f>'[2]Экспертное заключение'!$K$143+'[3]Экспертное заключение'!$J$143+'[4]Экспертное заключение'!$K$143</f>
        <v>265098.3544</v>
      </c>
      <c r="F134" s="63">
        <f t="shared" si="9"/>
        <v>775412.7000000001</v>
      </c>
      <c r="G134" s="108">
        <v>404322.389</v>
      </c>
      <c r="H134" s="151">
        <v>371090.31100000005</v>
      </c>
      <c r="I134" s="63">
        <f>SUM(J134:K134)</f>
        <v>707812.6062479999</v>
      </c>
      <c r="J134" s="176">
        <f>E134/0.4*0.6</f>
        <v>397647.53159999993</v>
      </c>
      <c r="K134" s="179">
        <f>E134*1.17</f>
        <v>310165.074648</v>
      </c>
      <c r="L134" s="41">
        <f>J134/(E134/0.4*0.6)*100</f>
        <v>100</v>
      </c>
      <c r="M134" s="172">
        <f t="shared" si="12"/>
        <v>117</v>
      </c>
      <c r="N134" s="173"/>
      <c r="O134" s="167">
        <f t="shared" si="13"/>
        <v>-60925.236352000036</v>
      </c>
    </row>
    <row r="135" spans="1:15" ht="15">
      <c r="A135" s="42"/>
      <c r="B135" s="52"/>
      <c r="C135" s="63"/>
      <c r="D135" s="90"/>
      <c r="E135" s="90"/>
      <c r="F135" s="63"/>
      <c r="G135" s="108"/>
      <c r="H135" s="151"/>
      <c r="I135" s="63"/>
      <c r="J135" s="108"/>
      <c r="K135" s="151"/>
      <c r="L135" s="171"/>
      <c r="M135" s="172"/>
      <c r="N135" s="173"/>
      <c r="O135" s="167">
        <f t="shared" si="13"/>
        <v>0</v>
      </c>
    </row>
    <row r="136" spans="1:15" ht="22.5">
      <c r="A136" s="42" t="s">
        <v>200</v>
      </c>
      <c r="B136" s="70" t="s">
        <v>201</v>
      </c>
      <c r="C136" s="63"/>
      <c r="D136" s="90"/>
      <c r="E136" s="90"/>
      <c r="F136" s="63"/>
      <c r="G136" s="108"/>
      <c r="H136" s="151"/>
      <c r="I136" s="63"/>
      <c r="J136" s="108"/>
      <c r="K136" s="151"/>
      <c r="L136" s="171"/>
      <c r="M136" s="172"/>
      <c r="N136" s="173"/>
      <c r="O136" s="167">
        <f t="shared" si="13"/>
        <v>0</v>
      </c>
    </row>
    <row r="137" spans="1:15" ht="22.5">
      <c r="A137" s="42" t="s">
        <v>202</v>
      </c>
      <c r="B137" s="52" t="s">
        <v>203</v>
      </c>
      <c r="C137" s="63">
        <f>SUM(D137:E137)</f>
        <v>225333.60124</v>
      </c>
      <c r="D137" s="90">
        <f>'[2]Экспертное заключение'!$J$145+'[3]Экспертное заключение'!$I$145+'[4]Экспертное заключение'!$J$145</f>
        <v>135200.160744</v>
      </c>
      <c r="E137" s="90">
        <f>'[2]Экспертное заключение'!$K$145+'[3]Экспертное заключение'!$J$145+'[4]Экспертное заключение'!$K$145</f>
        <v>90133.440496</v>
      </c>
      <c r="F137" s="63">
        <f t="shared" si="9"/>
        <v>234174.63539999997</v>
      </c>
      <c r="G137" s="108">
        <v>122105.36147799999</v>
      </c>
      <c r="H137" s="151">
        <v>112069.273922</v>
      </c>
      <c r="I137" s="63">
        <f>SUM(J137:K137)</f>
        <v>213759.40708689598</v>
      </c>
      <c r="J137" s="176">
        <f>J134*0.302</f>
        <v>120089.55454319998</v>
      </c>
      <c r="K137" s="176">
        <f>K134*0.302</f>
        <v>93669.852543696</v>
      </c>
      <c r="L137" s="41">
        <f>J137/(E137/0.4*0.6)*100</f>
        <v>88.8235294117647</v>
      </c>
      <c r="M137" s="172">
        <f t="shared" si="12"/>
        <v>103.92352941176472</v>
      </c>
      <c r="N137" s="173"/>
      <c r="O137" s="167">
        <f t="shared" si="13"/>
        <v>-18399.42137830399</v>
      </c>
    </row>
    <row r="138" spans="1:15" ht="15">
      <c r="A138" s="42" t="s">
        <v>204</v>
      </c>
      <c r="B138" s="52" t="s">
        <v>205</v>
      </c>
      <c r="C138" s="63"/>
      <c r="D138" s="90"/>
      <c r="E138" s="90"/>
      <c r="F138" s="63"/>
      <c r="G138" s="108"/>
      <c r="H138" s="151"/>
      <c r="I138" s="63"/>
      <c r="J138" s="108"/>
      <c r="K138" s="151"/>
      <c r="L138" s="171"/>
      <c r="M138" s="172"/>
      <c r="N138" s="173"/>
      <c r="O138" s="167">
        <f t="shared" si="13"/>
        <v>0</v>
      </c>
    </row>
    <row r="139" spans="1:15" ht="15">
      <c r="A139" s="42" t="s">
        <v>206</v>
      </c>
      <c r="B139" s="52" t="s">
        <v>207</v>
      </c>
      <c r="C139" s="63"/>
      <c r="D139" s="90"/>
      <c r="E139" s="90"/>
      <c r="F139" s="63"/>
      <c r="G139" s="108"/>
      <c r="H139" s="151"/>
      <c r="I139" s="63"/>
      <c r="J139" s="108"/>
      <c r="K139" s="151"/>
      <c r="L139" s="171"/>
      <c r="M139" s="172"/>
      <c r="N139" s="173"/>
      <c r="O139" s="167">
        <f t="shared" si="13"/>
        <v>0</v>
      </c>
    </row>
    <row r="140" spans="1:15" ht="22.5">
      <c r="A140" s="42" t="s">
        <v>208</v>
      </c>
      <c r="B140" s="52" t="s">
        <v>209</v>
      </c>
      <c r="C140" s="63">
        <f>SUM(D140:E140)</f>
        <v>79515.69039999999</v>
      </c>
      <c r="D140" s="90">
        <f>'[2]Экспертное заключение'!$J$148+'[3]Экспертное заключение'!$I$148+'[4]Экспертное заключение'!$J$148</f>
        <v>46755.59999999999</v>
      </c>
      <c r="E140" s="90">
        <f>'[2]Экспертное заключение'!$K$148+'[3]Экспертное заключение'!$J$148+'[4]Экспертное заключение'!$K$148</f>
        <v>32760.0904</v>
      </c>
      <c r="F140" s="63">
        <f t="shared" si="9"/>
        <v>107842</v>
      </c>
      <c r="G140" s="108">
        <v>64705.2</v>
      </c>
      <c r="H140" s="151">
        <v>43136.8</v>
      </c>
      <c r="I140" s="63">
        <f>SUM(J140:K140)</f>
        <v>100359.0822263894</v>
      </c>
      <c r="J140" s="176">
        <f>E140/E11*J11</f>
        <v>59057.91421717697</v>
      </c>
      <c r="K140" s="176">
        <f>E140/E11*K11*1.049</f>
        <v>41301.16800921242</v>
      </c>
      <c r="L140" s="41">
        <f>J140/(E140/0.4*0.6)*100</f>
        <v>120.18264397540037</v>
      </c>
      <c r="M140" s="172">
        <f t="shared" si="12"/>
        <v>126.07159353019497</v>
      </c>
      <c r="N140" s="173"/>
      <c r="O140" s="167">
        <f t="shared" si="13"/>
        <v>-1835.6319907875804</v>
      </c>
    </row>
    <row r="141" spans="1:15" ht="22.5">
      <c r="A141" s="42" t="s">
        <v>210</v>
      </c>
      <c r="B141" s="52" t="s">
        <v>211</v>
      </c>
      <c r="C141" s="63"/>
      <c r="D141" s="90"/>
      <c r="E141" s="90"/>
      <c r="F141" s="63"/>
      <c r="G141" s="108"/>
      <c r="H141" s="151"/>
      <c r="I141" s="63"/>
      <c r="J141" s="108"/>
      <c r="K141" s="151"/>
      <c r="L141" s="171"/>
      <c r="M141" s="172"/>
      <c r="N141" s="173"/>
      <c r="O141" s="167">
        <f t="shared" si="13"/>
        <v>0</v>
      </c>
    </row>
    <row r="142" spans="1:15" ht="33.75">
      <c r="A142" s="42" t="s">
        <v>212</v>
      </c>
      <c r="B142" s="52" t="s">
        <v>213</v>
      </c>
      <c r="C142" s="63"/>
      <c r="D142" s="90"/>
      <c r="E142" s="90"/>
      <c r="F142" s="63"/>
      <c r="G142" s="108"/>
      <c r="H142" s="151"/>
      <c r="I142" s="63"/>
      <c r="J142" s="108"/>
      <c r="K142" s="151"/>
      <c r="L142" s="171"/>
      <c r="M142" s="172"/>
      <c r="N142" s="173"/>
      <c r="O142" s="167">
        <f t="shared" si="13"/>
        <v>0</v>
      </c>
    </row>
    <row r="143" spans="1:15" ht="15">
      <c r="A143" s="42" t="s">
        <v>214</v>
      </c>
      <c r="B143" s="77" t="s">
        <v>215</v>
      </c>
      <c r="C143" s="63"/>
      <c r="D143" s="90"/>
      <c r="E143" s="90"/>
      <c r="F143" s="63"/>
      <c r="G143" s="108"/>
      <c r="H143" s="151"/>
      <c r="I143" s="63"/>
      <c r="J143" s="108"/>
      <c r="K143" s="151"/>
      <c r="L143" s="171"/>
      <c r="M143" s="172"/>
      <c r="N143" s="173"/>
      <c r="O143" s="167">
        <f t="shared" si="13"/>
        <v>0</v>
      </c>
    </row>
    <row r="144" spans="1:15" ht="22.5">
      <c r="A144" s="42" t="s">
        <v>216</v>
      </c>
      <c r="B144" s="52" t="s">
        <v>217</v>
      </c>
      <c r="C144" s="63">
        <f>SUM(D144:E144)</f>
        <v>585572.6176866837</v>
      </c>
      <c r="D144" s="90">
        <f>'[2]Экспертное заключение'!$J$152+'[3]Экспертное заключение'!$I$152+'[4]Экспертное заключение'!$J$152</f>
        <v>344319.4537554</v>
      </c>
      <c r="E144" s="90">
        <f>'[2]Экспертное заключение'!$K$152+'[3]Экспертное заключение'!$J$152+'[4]Экспертное заключение'!$K$152</f>
        <v>241253.1639312836</v>
      </c>
      <c r="F144" s="63">
        <f t="shared" si="9"/>
        <v>625878</v>
      </c>
      <c r="G144" s="108">
        <v>371983.76</v>
      </c>
      <c r="H144" s="151">
        <v>253894.24</v>
      </c>
      <c r="I144" s="63">
        <f>SUM(J144:K144)</f>
        <v>615773.9858969254</v>
      </c>
      <c r="J144" s="176">
        <f>E144/0.4*0.6</f>
        <v>361879.7458969254</v>
      </c>
      <c r="K144" s="151">
        <v>253894.24</v>
      </c>
      <c r="L144" s="41">
        <f>J144/(E144/0.4*0.6)*100</f>
        <v>100</v>
      </c>
      <c r="M144" s="172">
        <f t="shared" si="12"/>
        <v>105.23975555915071</v>
      </c>
      <c r="N144" s="173"/>
      <c r="O144" s="167">
        <f t="shared" si="13"/>
        <v>0</v>
      </c>
    </row>
    <row r="145" spans="1:15" ht="15">
      <c r="A145" s="42" t="s">
        <v>218</v>
      </c>
      <c r="B145" s="70" t="s">
        <v>219</v>
      </c>
      <c r="C145" s="63"/>
      <c r="D145" s="90"/>
      <c r="E145" s="94"/>
      <c r="F145" s="63"/>
      <c r="G145" s="108"/>
      <c r="H145" s="151"/>
      <c r="I145" s="63"/>
      <c r="J145" s="108"/>
      <c r="K145" s="151"/>
      <c r="L145" s="171"/>
      <c r="M145" s="172"/>
      <c r="N145" s="173"/>
      <c r="O145" s="167">
        <f t="shared" si="13"/>
        <v>0</v>
      </c>
    </row>
    <row r="146" spans="1:15" ht="22.5">
      <c r="A146" s="37" t="s">
        <v>220</v>
      </c>
      <c r="B146" s="30" t="s">
        <v>221</v>
      </c>
      <c r="C146" s="63">
        <f>SUM(D146:E146)</f>
        <v>1278734.3511552</v>
      </c>
      <c r="D146" s="105">
        <f>D147+D150+D153+D156+D159+D162+D165+D168+D171+D174</f>
        <v>743450.2041599998</v>
      </c>
      <c r="E146" s="105">
        <f>E147+E150+E153+E156+E159+E162+E165+E168+E171+E174</f>
        <v>535284.1469952002</v>
      </c>
      <c r="F146" s="63">
        <f t="shared" si="9"/>
        <v>1628772.6</v>
      </c>
      <c r="G146" s="105">
        <f>G147+G150+G153+G156+G159+G162+G165+G168+G171+G174</f>
        <v>977263.56</v>
      </c>
      <c r="H146" s="155">
        <f>H147+H150+H153+H156+H159+H162+H165+H168+H171+H174</f>
        <v>651509.04</v>
      </c>
      <c r="I146" s="63">
        <f>SUM(J146:K146)</f>
        <v>1685494.8384768004</v>
      </c>
      <c r="J146" s="105">
        <f>J147+J150+J153+J156+J159+J162+J165+J168+J171+J174</f>
        <v>964977.9609600002</v>
      </c>
      <c r="K146" s="155">
        <f>K147+K150+K153+K156+K159+K162+K165+K168+K171+K174</f>
        <v>720516.8775168002</v>
      </c>
      <c r="L146" s="41">
        <f>J146/(E146/0.4*0.6)*100</f>
        <v>120.18264397540037</v>
      </c>
      <c r="M146" s="172">
        <f t="shared" si="12"/>
        <v>134.6045612524484</v>
      </c>
      <c r="N146" s="173"/>
      <c r="O146" s="167">
        <f t="shared" si="13"/>
        <v>69007.83751680015</v>
      </c>
    </row>
    <row r="147" spans="1:15" ht="15">
      <c r="A147" s="42" t="s">
        <v>222</v>
      </c>
      <c r="B147" s="43" t="s">
        <v>103</v>
      </c>
      <c r="C147" s="63">
        <f>SUM(D147:E147)</f>
        <v>1278734.3511552</v>
      </c>
      <c r="D147" s="90">
        <f>'[2]Экспертное заключение'!$J$155+'[3]Экспертное заключение'!$I$155+'[4]Экспертное заключение'!$J$155</f>
        <v>743450.2041599998</v>
      </c>
      <c r="E147" s="90">
        <f>'[2]Экспертное заключение'!$K$155+'[3]Экспертное заключение'!$J$155+'[4]Экспертное заключение'!$K$155</f>
        <v>535284.1469952002</v>
      </c>
      <c r="F147" s="63">
        <f t="shared" si="9"/>
        <v>1628772.6</v>
      </c>
      <c r="G147" s="108">
        <v>977263.56</v>
      </c>
      <c r="H147" s="151">
        <v>651509.04</v>
      </c>
      <c r="I147" s="63">
        <f>SUM(J147:K147)</f>
        <v>1685494.8384768004</v>
      </c>
      <c r="J147" s="108">
        <f>J148*J149</f>
        <v>964977.9609600002</v>
      </c>
      <c r="K147" s="108">
        <f>K148*K149</f>
        <v>720516.8775168002</v>
      </c>
      <c r="L147" s="41">
        <f>J147/(E147/0.4*0.6)*100</f>
        <v>120.18264397540037</v>
      </c>
      <c r="M147" s="172">
        <f t="shared" si="12"/>
        <v>134.6045612524484</v>
      </c>
      <c r="N147" s="173"/>
      <c r="O147" s="167">
        <f t="shared" si="13"/>
        <v>69007.83751680015</v>
      </c>
    </row>
    <row r="148" spans="1:15" ht="15">
      <c r="A148" s="42" t="s">
        <v>223</v>
      </c>
      <c r="B148" s="57" t="s">
        <v>105</v>
      </c>
      <c r="C148" s="63">
        <f>C147/C149</f>
        <v>4.5573120000000005</v>
      </c>
      <c r="D148" s="90">
        <f>D147/D149</f>
        <v>4.4159999999999995</v>
      </c>
      <c r="E148" s="90">
        <f>E147/E149</f>
        <v>4.769280000000001</v>
      </c>
      <c r="F148" s="63">
        <f>F147/F149</f>
        <v>4.83</v>
      </c>
      <c r="G148" s="108">
        <v>4.83</v>
      </c>
      <c r="H148" s="151">
        <v>4.83</v>
      </c>
      <c r="I148" s="63">
        <f>I147/I149</f>
        <v>4.998205440000001</v>
      </c>
      <c r="J148" s="111">
        <f>E148</f>
        <v>4.769280000000001</v>
      </c>
      <c r="K148" s="151">
        <f>J148*1.12</f>
        <v>5.341593600000001</v>
      </c>
      <c r="L148" s="171">
        <f>J148/D148*100</f>
        <v>108.00000000000003</v>
      </c>
      <c r="M148" s="172">
        <f t="shared" si="12"/>
        <v>112.00000000000001</v>
      </c>
      <c r="N148" s="173"/>
      <c r="O148" s="167">
        <f t="shared" si="13"/>
        <v>0.5115936000000012</v>
      </c>
    </row>
    <row r="149" spans="1:15" ht="15">
      <c r="A149" s="42" t="s">
        <v>224</v>
      </c>
      <c r="B149" s="57" t="s">
        <v>107</v>
      </c>
      <c r="C149" s="63">
        <f>SUM(D149:E149)</f>
        <v>280589.6</v>
      </c>
      <c r="D149" s="90">
        <f>'[2]Экспертное заключение'!$J$157+'[3]Экспертное заключение'!$I$157+'[4]Экспертное заключение'!$J$157</f>
        <v>168353.75999999998</v>
      </c>
      <c r="E149" s="90">
        <f>'[2]Экспертное заключение'!$K$157+'[3]Экспертное заключение'!$J$157+'[4]Экспертное заключение'!$K$157</f>
        <v>112235.84000000003</v>
      </c>
      <c r="F149" s="63">
        <f t="shared" si="9"/>
        <v>337220</v>
      </c>
      <c r="G149" s="108">
        <v>202332</v>
      </c>
      <c r="H149" s="151">
        <v>134888</v>
      </c>
      <c r="I149" s="63">
        <f>SUM(J149:K149)</f>
        <v>337220</v>
      </c>
      <c r="J149" s="108">
        <f>J11*40</f>
        <v>202332</v>
      </c>
      <c r="K149" s="108">
        <f>K11*40</f>
        <v>134888</v>
      </c>
      <c r="L149" s="41">
        <f>J149/(E149/0.4*0.6)*100</f>
        <v>120.18264397540037</v>
      </c>
      <c r="M149" s="172">
        <f t="shared" si="12"/>
        <v>120.18264397540035</v>
      </c>
      <c r="N149" s="173"/>
      <c r="O149" s="167">
        <f t="shared" si="13"/>
        <v>0</v>
      </c>
    </row>
    <row r="150" spans="1:15" ht="14.25" customHeight="1" hidden="1">
      <c r="A150" s="42" t="s">
        <v>225</v>
      </c>
      <c r="B150" s="59" t="s">
        <v>109</v>
      </c>
      <c r="C150" s="63"/>
      <c r="D150" s="90"/>
      <c r="E150" s="102"/>
      <c r="F150" s="63"/>
      <c r="G150" s="108"/>
      <c r="H150" s="151">
        <v>0</v>
      </c>
      <c r="I150" s="63">
        <f aca="true" t="shared" si="14" ref="I150:I177">SUM(J150:K150)</f>
        <v>0</v>
      </c>
      <c r="J150" s="108"/>
      <c r="K150" s="151">
        <v>0</v>
      </c>
      <c r="L150" s="171" t="e">
        <f aca="true" t="shared" si="15" ref="L150:L176">J150/D150*100</f>
        <v>#DIV/0!</v>
      </c>
      <c r="M150" s="172" t="e">
        <f t="shared" si="12"/>
        <v>#DIV/0!</v>
      </c>
      <c r="N150" s="173"/>
      <c r="O150" s="167">
        <f t="shared" si="13"/>
        <v>0</v>
      </c>
    </row>
    <row r="151" spans="1:15" ht="14.25" customHeight="1" hidden="1">
      <c r="A151" s="42" t="s">
        <v>226</v>
      </c>
      <c r="B151" s="60" t="s">
        <v>111</v>
      </c>
      <c r="C151" s="63"/>
      <c r="D151" s="90"/>
      <c r="E151" s="103"/>
      <c r="F151" s="63"/>
      <c r="G151" s="108"/>
      <c r="H151" s="151">
        <v>0</v>
      </c>
      <c r="I151" s="63">
        <f t="shared" si="14"/>
        <v>0</v>
      </c>
      <c r="J151" s="108"/>
      <c r="K151" s="151">
        <v>0</v>
      </c>
      <c r="L151" s="171" t="e">
        <f t="shared" si="15"/>
        <v>#DIV/0!</v>
      </c>
      <c r="M151" s="172" t="e">
        <f t="shared" si="12"/>
        <v>#DIV/0!</v>
      </c>
      <c r="N151" s="173"/>
      <c r="O151" s="167">
        <f t="shared" si="13"/>
        <v>0</v>
      </c>
    </row>
    <row r="152" spans="1:15" ht="14.25" customHeight="1" hidden="1">
      <c r="A152" s="42" t="s">
        <v>227</v>
      </c>
      <c r="B152" s="60" t="s">
        <v>113</v>
      </c>
      <c r="C152" s="63"/>
      <c r="D152" s="90"/>
      <c r="E152" s="103"/>
      <c r="F152" s="63"/>
      <c r="G152" s="108"/>
      <c r="H152" s="151">
        <v>0</v>
      </c>
      <c r="I152" s="63">
        <f t="shared" si="14"/>
        <v>0</v>
      </c>
      <c r="J152" s="108"/>
      <c r="K152" s="151">
        <v>0</v>
      </c>
      <c r="L152" s="171" t="e">
        <f t="shared" si="15"/>
        <v>#DIV/0!</v>
      </c>
      <c r="M152" s="172" t="e">
        <f t="shared" si="12"/>
        <v>#DIV/0!</v>
      </c>
      <c r="N152" s="173"/>
      <c r="O152" s="167">
        <f t="shared" si="13"/>
        <v>0</v>
      </c>
    </row>
    <row r="153" spans="1:15" ht="14.25" customHeight="1" hidden="1">
      <c r="A153" s="42" t="s">
        <v>228</v>
      </c>
      <c r="B153" s="43" t="s">
        <v>115</v>
      </c>
      <c r="C153" s="63"/>
      <c r="D153" s="90"/>
      <c r="E153" s="102"/>
      <c r="F153" s="63"/>
      <c r="G153" s="108"/>
      <c r="H153" s="151">
        <v>0</v>
      </c>
      <c r="I153" s="63">
        <f t="shared" si="14"/>
        <v>0</v>
      </c>
      <c r="J153" s="108"/>
      <c r="K153" s="151">
        <v>0</v>
      </c>
      <c r="L153" s="171" t="e">
        <f t="shared" si="15"/>
        <v>#DIV/0!</v>
      </c>
      <c r="M153" s="172" t="e">
        <f t="shared" si="12"/>
        <v>#DIV/0!</v>
      </c>
      <c r="N153" s="173"/>
      <c r="O153" s="167">
        <f t="shared" si="13"/>
        <v>0</v>
      </c>
    </row>
    <row r="154" spans="1:15" ht="14.25" customHeight="1" hidden="1">
      <c r="A154" s="42" t="s">
        <v>229</v>
      </c>
      <c r="B154" s="57" t="s">
        <v>105</v>
      </c>
      <c r="C154" s="63"/>
      <c r="D154" s="90"/>
      <c r="E154" s="103"/>
      <c r="F154" s="63"/>
      <c r="G154" s="108"/>
      <c r="H154" s="151">
        <v>0</v>
      </c>
      <c r="I154" s="63">
        <f t="shared" si="14"/>
        <v>0</v>
      </c>
      <c r="J154" s="108"/>
      <c r="K154" s="151">
        <v>0</v>
      </c>
      <c r="L154" s="171" t="e">
        <f t="shared" si="15"/>
        <v>#DIV/0!</v>
      </c>
      <c r="M154" s="172" t="e">
        <f t="shared" si="12"/>
        <v>#DIV/0!</v>
      </c>
      <c r="N154" s="173"/>
      <c r="O154" s="167">
        <f t="shared" si="13"/>
        <v>0</v>
      </c>
    </row>
    <row r="155" spans="1:15" ht="14.25" customHeight="1" hidden="1">
      <c r="A155" s="42" t="s">
        <v>230</v>
      </c>
      <c r="B155" s="57" t="s">
        <v>107</v>
      </c>
      <c r="C155" s="63"/>
      <c r="D155" s="90"/>
      <c r="E155" s="103"/>
      <c r="F155" s="63"/>
      <c r="G155" s="108"/>
      <c r="H155" s="151">
        <v>0</v>
      </c>
      <c r="I155" s="63">
        <f t="shared" si="14"/>
        <v>0</v>
      </c>
      <c r="J155" s="108"/>
      <c r="K155" s="151">
        <v>0</v>
      </c>
      <c r="L155" s="171" t="e">
        <f t="shared" si="15"/>
        <v>#DIV/0!</v>
      </c>
      <c r="M155" s="172" t="e">
        <f t="shared" si="12"/>
        <v>#DIV/0!</v>
      </c>
      <c r="N155" s="173"/>
      <c r="O155" s="167">
        <f t="shared" si="13"/>
        <v>0</v>
      </c>
    </row>
    <row r="156" spans="1:15" ht="14.25" customHeight="1" hidden="1">
      <c r="A156" s="42" t="s">
        <v>231</v>
      </c>
      <c r="B156" s="59" t="s">
        <v>119</v>
      </c>
      <c r="C156" s="63"/>
      <c r="D156" s="90"/>
      <c r="E156" s="102"/>
      <c r="F156" s="63"/>
      <c r="G156" s="108"/>
      <c r="H156" s="151">
        <v>0</v>
      </c>
      <c r="I156" s="63">
        <f t="shared" si="14"/>
        <v>0</v>
      </c>
      <c r="J156" s="108"/>
      <c r="K156" s="151">
        <v>0</v>
      </c>
      <c r="L156" s="171" t="e">
        <f t="shared" si="15"/>
        <v>#DIV/0!</v>
      </c>
      <c r="M156" s="172" t="e">
        <f t="shared" si="12"/>
        <v>#DIV/0!</v>
      </c>
      <c r="N156" s="173"/>
      <c r="O156" s="167">
        <f t="shared" si="13"/>
        <v>0</v>
      </c>
    </row>
    <row r="157" spans="1:15" ht="14.25" customHeight="1" hidden="1">
      <c r="A157" s="42" t="s">
        <v>232</v>
      </c>
      <c r="B157" s="57" t="s">
        <v>111</v>
      </c>
      <c r="C157" s="63"/>
      <c r="D157" s="90"/>
      <c r="E157" s="103"/>
      <c r="F157" s="63"/>
      <c r="G157" s="108"/>
      <c r="H157" s="151">
        <v>0</v>
      </c>
      <c r="I157" s="63">
        <f t="shared" si="14"/>
        <v>0</v>
      </c>
      <c r="J157" s="108"/>
      <c r="K157" s="151">
        <v>0</v>
      </c>
      <c r="L157" s="171" t="e">
        <f t="shared" si="15"/>
        <v>#DIV/0!</v>
      </c>
      <c r="M157" s="172" t="e">
        <f t="shared" si="12"/>
        <v>#DIV/0!</v>
      </c>
      <c r="N157" s="173"/>
      <c r="O157" s="167">
        <f t="shared" si="13"/>
        <v>0</v>
      </c>
    </row>
    <row r="158" spans="1:15" ht="14.25" customHeight="1" hidden="1">
      <c r="A158" s="42" t="s">
        <v>233</v>
      </c>
      <c r="B158" s="57" t="s">
        <v>113</v>
      </c>
      <c r="C158" s="63"/>
      <c r="D158" s="90"/>
      <c r="E158" s="103"/>
      <c r="F158" s="63"/>
      <c r="G158" s="108"/>
      <c r="H158" s="151">
        <v>0</v>
      </c>
      <c r="I158" s="63">
        <f t="shared" si="14"/>
        <v>0</v>
      </c>
      <c r="J158" s="108"/>
      <c r="K158" s="151">
        <v>0</v>
      </c>
      <c r="L158" s="171" t="e">
        <f t="shared" si="15"/>
        <v>#DIV/0!</v>
      </c>
      <c r="M158" s="172" t="e">
        <f t="shared" si="12"/>
        <v>#DIV/0!</v>
      </c>
      <c r="N158" s="173"/>
      <c r="O158" s="167">
        <f t="shared" si="13"/>
        <v>0</v>
      </c>
    </row>
    <row r="159" spans="1:15" ht="14.25" customHeight="1" hidden="1">
      <c r="A159" s="42" t="s">
        <v>234</v>
      </c>
      <c r="B159" s="43" t="s">
        <v>123</v>
      </c>
      <c r="C159" s="63"/>
      <c r="D159" s="90"/>
      <c r="E159" s="102"/>
      <c r="F159" s="63"/>
      <c r="G159" s="108"/>
      <c r="H159" s="151">
        <v>0</v>
      </c>
      <c r="I159" s="63">
        <f t="shared" si="14"/>
        <v>0</v>
      </c>
      <c r="J159" s="108"/>
      <c r="K159" s="151">
        <v>0</v>
      </c>
      <c r="L159" s="171" t="e">
        <f t="shared" si="15"/>
        <v>#DIV/0!</v>
      </c>
      <c r="M159" s="172" t="e">
        <f t="shared" si="12"/>
        <v>#DIV/0!</v>
      </c>
      <c r="N159" s="173"/>
      <c r="O159" s="167">
        <f t="shared" si="13"/>
        <v>0</v>
      </c>
    </row>
    <row r="160" spans="1:15" ht="14.25" customHeight="1" hidden="1">
      <c r="A160" s="42" t="s">
        <v>235</v>
      </c>
      <c r="B160" s="57" t="s">
        <v>105</v>
      </c>
      <c r="C160" s="63"/>
      <c r="D160" s="90"/>
      <c r="E160" s="103"/>
      <c r="F160" s="63"/>
      <c r="G160" s="108"/>
      <c r="H160" s="151">
        <v>0</v>
      </c>
      <c r="I160" s="63">
        <f t="shared" si="14"/>
        <v>0</v>
      </c>
      <c r="J160" s="108"/>
      <c r="K160" s="151">
        <v>0</v>
      </c>
      <c r="L160" s="171" t="e">
        <f t="shared" si="15"/>
        <v>#DIV/0!</v>
      </c>
      <c r="M160" s="172" t="e">
        <f t="shared" si="12"/>
        <v>#DIV/0!</v>
      </c>
      <c r="N160" s="173"/>
      <c r="O160" s="167">
        <f t="shared" si="13"/>
        <v>0</v>
      </c>
    </row>
    <row r="161" spans="1:15" ht="14.25" customHeight="1" hidden="1">
      <c r="A161" s="42" t="s">
        <v>236</v>
      </c>
      <c r="B161" s="57" t="s">
        <v>107</v>
      </c>
      <c r="C161" s="63"/>
      <c r="D161" s="90"/>
      <c r="E161" s="103"/>
      <c r="F161" s="63"/>
      <c r="G161" s="108"/>
      <c r="H161" s="151">
        <v>0</v>
      </c>
      <c r="I161" s="63">
        <f t="shared" si="14"/>
        <v>0</v>
      </c>
      <c r="J161" s="108"/>
      <c r="K161" s="151">
        <v>0</v>
      </c>
      <c r="L161" s="171" t="e">
        <f t="shared" si="15"/>
        <v>#DIV/0!</v>
      </c>
      <c r="M161" s="172" t="e">
        <f t="shared" si="12"/>
        <v>#DIV/0!</v>
      </c>
      <c r="N161" s="173"/>
      <c r="O161" s="167">
        <f t="shared" si="13"/>
        <v>0</v>
      </c>
    </row>
    <row r="162" spans="1:15" ht="14.25" customHeight="1" hidden="1">
      <c r="A162" s="42" t="s">
        <v>237</v>
      </c>
      <c r="B162" s="59" t="s">
        <v>127</v>
      </c>
      <c r="C162" s="63"/>
      <c r="D162" s="90"/>
      <c r="E162" s="102"/>
      <c r="F162" s="63"/>
      <c r="G162" s="108"/>
      <c r="H162" s="151">
        <v>0</v>
      </c>
      <c r="I162" s="63">
        <f t="shared" si="14"/>
        <v>0</v>
      </c>
      <c r="J162" s="108"/>
      <c r="K162" s="151">
        <v>0</v>
      </c>
      <c r="L162" s="171" t="e">
        <f t="shared" si="15"/>
        <v>#DIV/0!</v>
      </c>
      <c r="M162" s="172" t="e">
        <f t="shared" si="12"/>
        <v>#DIV/0!</v>
      </c>
      <c r="N162" s="173"/>
      <c r="O162" s="167">
        <f t="shared" si="13"/>
        <v>0</v>
      </c>
    </row>
    <row r="163" spans="1:15" ht="14.25" customHeight="1" hidden="1">
      <c r="A163" s="42" t="s">
        <v>238</v>
      </c>
      <c r="B163" s="57" t="s">
        <v>111</v>
      </c>
      <c r="C163" s="63"/>
      <c r="D163" s="90"/>
      <c r="E163" s="103"/>
      <c r="F163" s="63"/>
      <c r="G163" s="108"/>
      <c r="H163" s="151">
        <v>0</v>
      </c>
      <c r="I163" s="63">
        <f t="shared" si="14"/>
        <v>0</v>
      </c>
      <c r="J163" s="108"/>
      <c r="K163" s="151">
        <v>0</v>
      </c>
      <c r="L163" s="171" t="e">
        <f t="shared" si="15"/>
        <v>#DIV/0!</v>
      </c>
      <c r="M163" s="172" t="e">
        <f t="shared" si="12"/>
        <v>#DIV/0!</v>
      </c>
      <c r="N163" s="173"/>
      <c r="O163" s="167">
        <f t="shared" si="13"/>
        <v>0</v>
      </c>
    </row>
    <row r="164" spans="1:15" ht="14.25" customHeight="1" hidden="1">
      <c r="A164" s="42" t="s">
        <v>239</v>
      </c>
      <c r="B164" s="57" t="s">
        <v>113</v>
      </c>
      <c r="C164" s="63"/>
      <c r="D164" s="90"/>
      <c r="E164" s="103"/>
      <c r="F164" s="63"/>
      <c r="G164" s="108"/>
      <c r="H164" s="151">
        <v>0</v>
      </c>
      <c r="I164" s="63">
        <f t="shared" si="14"/>
        <v>0</v>
      </c>
      <c r="J164" s="108"/>
      <c r="K164" s="151">
        <v>0</v>
      </c>
      <c r="L164" s="171" t="e">
        <f t="shared" si="15"/>
        <v>#DIV/0!</v>
      </c>
      <c r="M164" s="172" t="e">
        <f t="shared" si="12"/>
        <v>#DIV/0!</v>
      </c>
      <c r="N164" s="173"/>
      <c r="O164" s="167">
        <f t="shared" si="13"/>
        <v>0</v>
      </c>
    </row>
    <row r="165" spans="1:15" ht="14.25" customHeight="1" hidden="1">
      <c r="A165" s="42" t="s">
        <v>240</v>
      </c>
      <c r="B165" s="43" t="s">
        <v>131</v>
      </c>
      <c r="C165" s="63"/>
      <c r="D165" s="90"/>
      <c r="E165" s="102"/>
      <c r="F165" s="63"/>
      <c r="G165" s="108"/>
      <c r="H165" s="151">
        <v>0</v>
      </c>
      <c r="I165" s="63">
        <f t="shared" si="14"/>
        <v>0</v>
      </c>
      <c r="J165" s="108"/>
      <c r="K165" s="151">
        <v>0</v>
      </c>
      <c r="L165" s="171" t="e">
        <f t="shared" si="15"/>
        <v>#DIV/0!</v>
      </c>
      <c r="M165" s="172" t="e">
        <f t="shared" si="12"/>
        <v>#DIV/0!</v>
      </c>
      <c r="N165" s="173"/>
      <c r="O165" s="167">
        <f t="shared" si="13"/>
        <v>0</v>
      </c>
    </row>
    <row r="166" spans="1:15" ht="14.25" customHeight="1" hidden="1">
      <c r="A166" s="42" t="s">
        <v>241</v>
      </c>
      <c r="B166" s="57" t="s">
        <v>105</v>
      </c>
      <c r="C166" s="63"/>
      <c r="D166" s="90"/>
      <c r="E166" s="103"/>
      <c r="F166" s="63"/>
      <c r="G166" s="108"/>
      <c r="H166" s="151">
        <v>0</v>
      </c>
      <c r="I166" s="63">
        <f t="shared" si="14"/>
        <v>0</v>
      </c>
      <c r="J166" s="108"/>
      <c r="K166" s="151">
        <v>0</v>
      </c>
      <c r="L166" s="171" t="e">
        <f t="shared" si="15"/>
        <v>#DIV/0!</v>
      </c>
      <c r="M166" s="172" t="e">
        <f t="shared" si="12"/>
        <v>#DIV/0!</v>
      </c>
      <c r="N166" s="173"/>
      <c r="O166" s="167">
        <f t="shared" si="13"/>
        <v>0</v>
      </c>
    </row>
    <row r="167" spans="1:15" ht="14.25" customHeight="1" hidden="1">
      <c r="A167" s="42" t="s">
        <v>242</v>
      </c>
      <c r="B167" s="57" t="s">
        <v>107</v>
      </c>
      <c r="C167" s="63"/>
      <c r="D167" s="90"/>
      <c r="E167" s="103"/>
      <c r="F167" s="63"/>
      <c r="G167" s="108"/>
      <c r="H167" s="151">
        <v>0</v>
      </c>
      <c r="I167" s="63">
        <f t="shared" si="14"/>
        <v>0</v>
      </c>
      <c r="J167" s="108"/>
      <c r="K167" s="151">
        <v>0</v>
      </c>
      <c r="L167" s="171" t="e">
        <f t="shared" si="15"/>
        <v>#DIV/0!</v>
      </c>
      <c r="M167" s="172" t="e">
        <f t="shared" si="12"/>
        <v>#DIV/0!</v>
      </c>
      <c r="N167" s="173"/>
      <c r="O167" s="167">
        <f t="shared" si="13"/>
        <v>0</v>
      </c>
    </row>
    <row r="168" spans="1:15" ht="22.5" customHeight="1" hidden="1">
      <c r="A168" s="42" t="s">
        <v>243</v>
      </c>
      <c r="B168" s="59" t="s">
        <v>135</v>
      </c>
      <c r="C168" s="63"/>
      <c r="D168" s="90"/>
      <c r="E168" s="102"/>
      <c r="F168" s="63"/>
      <c r="G168" s="108"/>
      <c r="H168" s="151">
        <v>0</v>
      </c>
      <c r="I168" s="63">
        <f t="shared" si="14"/>
        <v>0</v>
      </c>
      <c r="J168" s="108"/>
      <c r="K168" s="151">
        <v>0</v>
      </c>
      <c r="L168" s="171" t="e">
        <f t="shared" si="15"/>
        <v>#DIV/0!</v>
      </c>
      <c r="M168" s="172" t="e">
        <f t="shared" si="12"/>
        <v>#DIV/0!</v>
      </c>
      <c r="N168" s="173"/>
      <c r="O168" s="167">
        <f t="shared" si="13"/>
        <v>0</v>
      </c>
    </row>
    <row r="169" spans="1:15" ht="14.25" customHeight="1" hidden="1">
      <c r="A169" s="42" t="s">
        <v>244</v>
      </c>
      <c r="B169" s="57" t="s">
        <v>111</v>
      </c>
      <c r="C169" s="63"/>
      <c r="D169" s="90"/>
      <c r="E169" s="103"/>
      <c r="F169" s="63"/>
      <c r="G169" s="108"/>
      <c r="H169" s="151">
        <v>0</v>
      </c>
      <c r="I169" s="63">
        <f t="shared" si="14"/>
        <v>0</v>
      </c>
      <c r="J169" s="108"/>
      <c r="K169" s="151">
        <v>0</v>
      </c>
      <c r="L169" s="171" t="e">
        <f t="shared" si="15"/>
        <v>#DIV/0!</v>
      </c>
      <c r="M169" s="172" t="e">
        <f t="shared" si="12"/>
        <v>#DIV/0!</v>
      </c>
      <c r="N169" s="173"/>
      <c r="O169" s="167">
        <f t="shared" si="13"/>
        <v>0</v>
      </c>
    </row>
    <row r="170" spans="1:15" ht="14.25" customHeight="1" hidden="1">
      <c r="A170" s="42" t="s">
        <v>245</v>
      </c>
      <c r="B170" s="57" t="s">
        <v>113</v>
      </c>
      <c r="C170" s="63"/>
      <c r="D170" s="90"/>
      <c r="E170" s="103"/>
      <c r="F170" s="63"/>
      <c r="G170" s="108"/>
      <c r="H170" s="151">
        <v>0</v>
      </c>
      <c r="I170" s="63">
        <f t="shared" si="14"/>
        <v>0</v>
      </c>
      <c r="J170" s="108"/>
      <c r="K170" s="151">
        <v>0</v>
      </c>
      <c r="L170" s="171" t="e">
        <f t="shared" si="15"/>
        <v>#DIV/0!</v>
      </c>
      <c r="M170" s="172" t="e">
        <f t="shared" si="12"/>
        <v>#DIV/0!</v>
      </c>
      <c r="N170" s="173"/>
      <c r="O170" s="167">
        <f t="shared" si="13"/>
        <v>0</v>
      </c>
    </row>
    <row r="171" spans="1:15" ht="22.5" customHeight="1" hidden="1">
      <c r="A171" s="42" t="s">
        <v>246</v>
      </c>
      <c r="B171" s="43" t="s">
        <v>139</v>
      </c>
      <c r="C171" s="63"/>
      <c r="D171" s="90"/>
      <c r="E171" s="102"/>
      <c r="F171" s="63"/>
      <c r="G171" s="108"/>
      <c r="H171" s="151"/>
      <c r="I171" s="63">
        <f t="shared" si="14"/>
        <v>0</v>
      </c>
      <c r="J171" s="108"/>
      <c r="K171" s="151"/>
      <c r="L171" s="171" t="e">
        <f t="shared" si="15"/>
        <v>#DIV/0!</v>
      </c>
      <c r="M171" s="172" t="e">
        <f t="shared" si="12"/>
        <v>#DIV/0!</v>
      </c>
      <c r="N171" s="173"/>
      <c r="O171" s="167">
        <f t="shared" si="13"/>
        <v>0</v>
      </c>
    </row>
    <row r="172" spans="1:15" ht="13.5" customHeight="1" hidden="1">
      <c r="A172" s="42" t="s">
        <v>247</v>
      </c>
      <c r="B172" s="57" t="s">
        <v>105</v>
      </c>
      <c r="C172" s="63"/>
      <c r="D172" s="90"/>
      <c r="E172" s="94"/>
      <c r="F172" s="63"/>
      <c r="G172" s="108"/>
      <c r="H172" s="151"/>
      <c r="I172" s="63">
        <f t="shared" si="14"/>
        <v>0</v>
      </c>
      <c r="J172" s="108"/>
      <c r="K172" s="151"/>
      <c r="L172" s="171" t="e">
        <f t="shared" si="15"/>
        <v>#DIV/0!</v>
      </c>
      <c r="M172" s="172" t="e">
        <f t="shared" si="12"/>
        <v>#DIV/0!</v>
      </c>
      <c r="N172" s="173"/>
      <c r="O172" s="167">
        <f t="shared" si="13"/>
        <v>0</v>
      </c>
    </row>
    <row r="173" spans="1:15" ht="13.5" customHeight="1" hidden="1">
      <c r="A173" s="42" t="s">
        <v>248</v>
      </c>
      <c r="B173" s="57" t="s">
        <v>107</v>
      </c>
      <c r="C173" s="63"/>
      <c r="D173" s="90"/>
      <c r="E173" s="94"/>
      <c r="F173" s="63"/>
      <c r="G173" s="108"/>
      <c r="H173" s="151"/>
      <c r="I173" s="63">
        <f t="shared" si="14"/>
        <v>0</v>
      </c>
      <c r="J173" s="108"/>
      <c r="K173" s="151"/>
      <c r="L173" s="171" t="e">
        <f t="shared" si="15"/>
        <v>#DIV/0!</v>
      </c>
      <c r="M173" s="172" t="e">
        <f t="shared" si="12"/>
        <v>#DIV/0!</v>
      </c>
      <c r="N173" s="173"/>
      <c r="O173" s="167">
        <f t="shared" si="13"/>
        <v>0</v>
      </c>
    </row>
    <row r="174" spans="1:15" ht="22.5" customHeight="1" hidden="1">
      <c r="A174" s="42" t="s">
        <v>249</v>
      </c>
      <c r="B174" s="59" t="s">
        <v>143</v>
      </c>
      <c r="C174" s="63"/>
      <c r="D174" s="90"/>
      <c r="E174" s="102"/>
      <c r="F174" s="63"/>
      <c r="G174" s="108"/>
      <c r="H174" s="151">
        <v>0</v>
      </c>
      <c r="I174" s="63">
        <f t="shared" si="14"/>
        <v>0</v>
      </c>
      <c r="J174" s="108"/>
      <c r="K174" s="151">
        <v>0</v>
      </c>
      <c r="L174" s="171" t="e">
        <f t="shared" si="15"/>
        <v>#DIV/0!</v>
      </c>
      <c r="M174" s="172" t="e">
        <f t="shared" si="12"/>
        <v>#DIV/0!</v>
      </c>
      <c r="N174" s="173"/>
      <c r="O174" s="167">
        <f t="shared" si="13"/>
        <v>0</v>
      </c>
    </row>
    <row r="175" spans="1:15" ht="14.25" customHeight="1" hidden="1">
      <c r="A175" s="42" t="s">
        <v>250</v>
      </c>
      <c r="B175" s="57" t="s">
        <v>111</v>
      </c>
      <c r="C175" s="63"/>
      <c r="D175" s="90"/>
      <c r="E175" s="103"/>
      <c r="F175" s="63"/>
      <c r="G175" s="108"/>
      <c r="H175" s="151">
        <v>0</v>
      </c>
      <c r="I175" s="63">
        <f t="shared" si="14"/>
        <v>0</v>
      </c>
      <c r="J175" s="108"/>
      <c r="K175" s="151">
        <v>0</v>
      </c>
      <c r="L175" s="171" t="e">
        <f t="shared" si="15"/>
        <v>#DIV/0!</v>
      </c>
      <c r="M175" s="172" t="e">
        <f t="shared" si="12"/>
        <v>#DIV/0!</v>
      </c>
      <c r="N175" s="173"/>
      <c r="O175" s="167">
        <f t="shared" si="13"/>
        <v>0</v>
      </c>
    </row>
    <row r="176" spans="1:15" ht="14.25" customHeight="1" hidden="1">
      <c r="A176" s="42" t="s">
        <v>251</v>
      </c>
      <c r="B176" s="57" t="s">
        <v>113</v>
      </c>
      <c r="C176" s="63"/>
      <c r="D176" s="90"/>
      <c r="E176" s="103"/>
      <c r="F176" s="63"/>
      <c r="G176" s="108"/>
      <c r="H176" s="151">
        <v>0</v>
      </c>
      <c r="I176" s="63">
        <f t="shared" si="14"/>
        <v>0</v>
      </c>
      <c r="J176" s="108"/>
      <c r="K176" s="151">
        <v>0</v>
      </c>
      <c r="L176" s="171" t="e">
        <f t="shared" si="15"/>
        <v>#DIV/0!</v>
      </c>
      <c r="M176" s="172" t="e">
        <f t="shared" si="12"/>
        <v>#DIV/0!</v>
      </c>
      <c r="N176" s="173"/>
      <c r="O176" s="167">
        <f t="shared" si="13"/>
        <v>0</v>
      </c>
    </row>
    <row r="177" spans="1:15" ht="22.5">
      <c r="A177" s="37" t="s">
        <v>252</v>
      </c>
      <c r="B177" s="30" t="s">
        <v>253</v>
      </c>
      <c r="C177" s="63"/>
      <c r="D177" s="90"/>
      <c r="E177" s="106"/>
      <c r="F177" s="63"/>
      <c r="G177" s="108">
        <v>738409.02018</v>
      </c>
      <c r="H177" s="151">
        <v>381137.97982000007</v>
      </c>
      <c r="I177" s="63">
        <f t="shared" si="14"/>
        <v>1129398.51</v>
      </c>
      <c r="J177" s="181">
        <v>1101100</v>
      </c>
      <c r="K177" s="182">
        <v>28298.51</v>
      </c>
      <c r="L177" s="171"/>
      <c r="M177" s="172"/>
      <c r="N177" s="173"/>
      <c r="O177" s="167"/>
    </row>
    <row r="178" spans="1:15" ht="33.75">
      <c r="A178" s="37" t="s">
        <v>254</v>
      </c>
      <c r="B178" s="30" t="s">
        <v>255</v>
      </c>
      <c r="C178" s="63"/>
      <c r="D178" s="90"/>
      <c r="E178" s="106"/>
      <c r="F178" s="63"/>
      <c r="G178" s="108"/>
      <c r="H178" s="151">
        <v>0</v>
      </c>
      <c r="I178" s="63"/>
      <c r="J178" s="108"/>
      <c r="K178" s="151">
        <v>0</v>
      </c>
      <c r="L178" s="171"/>
      <c r="M178" s="172"/>
      <c r="N178" s="173"/>
      <c r="O178" s="167">
        <f t="shared" si="13"/>
        <v>0</v>
      </c>
    </row>
    <row r="179" spans="1:15" ht="15">
      <c r="A179" s="37" t="s">
        <v>256</v>
      </c>
      <c r="B179" s="30" t="s">
        <v>257</v>
      </c>
      <c r="C179" s="63">
        <f>SUM(D179:E179)</f>
        <v>15780403.47560816</v>
      </c>
      <c r="D179" s="107">
        <f>D21+D107+D108+D113+D116+D117+D127+D128+D133+D146+D177-D178</f>
        <v>9051503.881638758</v>
      </c>
      <c r="E179" s="107">
        <f>E21+E107+E108+E113+E116+E117+E127+E128+E133+E146+E177-E178</f>
        <v>6728899.593969403</v>
      </c>
      <c r="F179" s="63">
        <f>SUM(G179:H179)</f>
        <v>22523007.825160004</v>
      </c>
      <c r="G179" s="107">
        <f>G21+G107+G108+G113+G116+G117+G127+G128+G133+G146+G177-G178</f>
        <v>13016353.156906001</v>
      </c>
      <c r="H179" s="156">
        <f>H21+H107+H108+H113+H116+H117+H127+H128+H133+H146+H177-H178</f>
        <v>9506654.668254001</v>
      </c>
      <c r="I179" s="107">
        <f>I21+I107+I108+I113+I116+I117+I127+I128+I133+I146+I177-I178</f>
        <v>22233307.210631613</v>
      </c>
      <c r="J179" s="107">
        <f>J21+J107+J108+J113+J116+J117+J127+J128+J133+J146+J177-J178</f>
        <v>12589083.25846057</v>
      </c>
      <c r="K179" s="156">
        <f>K21+K107+K108+K113+K116+K117+K127+K128+K133+K146+K177-K178</f>
        <v>9644223.952171046</v>
      </c>
      <c r="L179" s="41">
        <f>J179/(E179/0.4*0.6)*100</f>
        <v>124.72651813424001</v>
      </c>
      <c r="M179" s="172">
        <f t="shared" si="12"/>
        <v>143.32542516780046</v>
      </c>
      <c r="N179" s="173"/>
      <c r="O179" s="167">
        <f t="shared" si="13"/>
        <v>137569.28391704522</v>
      </c>
    </row>
    <row r="180" spans="1:15" ht="15">
      <c r="A180" s="37" t="s">
        <v>258</v>
      </c>
      <c r="B180" s="84" t="s">
        <v>259</v>
      </c>
      <c r="C180" s="63"/>
      <c r="D180" s="90"/>
      <c r="E180" s="107">
        <v>0</v>
      </c>
      <c r="F180" s="63"/>
      <c r="G180" s="108"/>
      <c r="H180" s="151">
        <v>0</v>
      </c>
      <c r="I180" s="63"/>
      <c r="J180" s="108"/>
      <c r="K180" s="151">
        <v>0</v>
      </c>
      <c r="L180" s="171"/>
      <c r="M180" s="172"/>
      <c r="N180" s="173"/>
      <c r="O180" s="167">
        <f t="shared" si="13"/>
        <v>0</v>
      </c>
    </row>
    <row r="181" spans="1:15" ht="15">
      <c r="A181" s="42" t="s">
        <v>260</v>
      </c>
      <c r="B181" s="85" t="s">
        <v>261</v>
      </c>
      <c r="C181" s="63"/>
      <c r="D181" s="90"/>
      <c r="E181" s="103"/>
      <c r="F181" s="63"/>
      <c r="G181" s="108"/>
      <c r="H181" s="151">
        <v>0</v>
      </c>
      <c r="I181" s="63"/>
      <c r="J181" s="108"/>
      <c r="K181" s="151">
        <v>0</v>
      </c>
      <c r="L181" s="171"/>
      <c r="M181" s="172"/>
      <c r="N181" s="173"/>
      <c r="O181" s="167">
        <f t="shared" si="13"/>
        <v>0</v>
      </c>
    </row>
    <row r="182" spans="1:15" ht="15">
      <c r="A182" s="42" t="s">
        <v>262</v>
      </c>
      <c r="B182" s="86" t="s">
        <v>263</v>
      </c>
      <c r="C182" s="63"/>
      <c r="D182" s="90"/>
      <c r="E182" s="103"/>
      <c r="F182" s="63"/>
      <c r="G182" s="108"/>
      <c r="H182" s="151">
        <v>0</v>
      </c>
      <c r="I182" s="63"/>
      <c r="J182" s="108"/>
      <c r="K182" s="151">
        <v>0</v>
      </c>
      <c r="L182" s="171"/>
      <c r="M182" s="172"/>
      <c r="N182" s="173"/>
      <c r="O182" s="167">
        <f t="shared" si="13"/>
        <v>0</v>
      </c>
    </row>
    <row r="183" spans="1:15" ht="15">
      <c r="A183" s="42" t="s">
        <v>264</v>
      </c>
      <c r="B183" s="85" t="s">
        <v>265</v>
      </c>
      <c r="C183" s="63"/>
      <c r="D183" s="90"/>
      <c r="E183" s="103"/>
      <c r="F183" s="63"/>
      <c r="G183" s="108"/>
      <c r="H183" s="151">
        <v>0</v>
      </c>
      <c r="I183" s="63"/>
      <c r="J183" s="108"/>
      <c r="K183" s="151">
        <v>0</v>
      </c>
      <c r="L183" s="171"/>
      <c r="M183" s="172"/>
      <c r="N183" s="173"/>
      <c r="O183" s="167">
        <f t="shared" si="13"/>
        <v>0</v>
      </c>
    </row>
    <row r="184" spans="1:15" ht="15">
      <c r="A184" s="42" t="s">
        <v>266</v>
      </c>
      <c r="B184" s="85" t="s">
        <v>267</v>
      </c>
      <c r="C184" s="63"/>
      <c r="D184" s="90"/>
      <c r="E184" s="103"/>
      <c r="F184" s="63"/>
      <c r="G184" s="108"/>
      <c r="H184" s="151">
        <v>0</v>
      </c>
      <c r="I184" s="63"/>
      <c r="J184" s="108"/>
      <c r="K184" s="151">
        <v>0</v>
      </c>
      <c r="L184" s="171"/>
      <c r="M184" s="172"/>
      <c r="N184" s="173"/>
      <c r="O184" s="167">
        <f t="shared" si="13"/>
        <v>0</v>
      </c>
    </row>
    <row r="185" spans="1:15" ht="15">
      <c r="A185" s="42" t="s">
        <v>268</v>
      </c>
      <c r="B185" s="85" t="s">
        <v>269</v>
      </c>
      <c r="C185" s="63"/>
      <c r="D185" s="90"/>
      <c r="E185" s="103"/>
      <c r="F185" s="63"/>
      <c r="G185" s="108"/>
      <c r="H185" s="151">
        <v>0</v>
      </c>
      <c r="I185" s="63"/>
      <c r="J185" s="108"/>
      <c r="K185" s="151">
        <v>0</v>
      </c>
      <c r="L185" s="171"/>
      <c r="M185" s="172"/>
      <c r="N185" s="173"/>
      <c r="O185" s="167">
        <f aca="true" t="shared" si="16" ref="O185:O191">K185-H185</f>
        <v>0</v>
      </c>
    </row>
    <row r="186" spans="1:15" ht="15">
      <c r="A186" s="42" t="s">
        <v>270</v>
      </c>
      <c r="B186" s="85" t="s">
        <v>271</v>
      </c>
      <c r="C186" s="63"/>
      <c r="D186" s="90"/>
      <c r="E186" s="103"/>
      <c r="F186" s="63"/>
      <c r="G186" s="108"/>
      <c r="H186" s="151">
        <v>0</v>
      </c>
      <c r="I186" s="63"/>
      <c r="J186" s="108"/>
      <c r="K186" s="151">
        <v>0</v>
      </c>
      <c r="L186" s="171"/>
      <c r="M186" s="172"/>
      <c r="N186" s="173"/>
      <c r="O186" s="167">
        <f t="shared" si="16"/>
        <v>0</v>
      </c>
    </row>
    <row r="187" spans="1:15" ht="15">
      <c r="A187" s="42" t="s">
        <v>272</v>
      </c>
      <c r="B187" s="86" t="s">
        <v>273</v>
      </c>
      <c r="C187" s="63"/>
      <c r="D187" s="90"/>
      <c r="E187" s="103"/>
      <c r="F187" s="63"/>
      <c r="G187" s="108"/>
      <c r="H187" s="151">
        <v>0</v>
      </c>
      <c r="I187" s="63"/>
      <c r="J187" s="108"/>
      <c r="K187" s="151">
        <v>0</v>
      </c>
      <c r="L187" s="171"/>
      <c r="M187" s="172"/>
      <c r="N187" s="173"/>
      <c r="O187" s="167">
        <f t="shared" si="16"/>
        <v>0</v>
      </c>
    </row>
    <row r="188" spans="1:15" ht="15">
      <c r="A188" s="42" t="s">
        <v>274</v>
      </c>
      <c r="B188" s="86" t="s">
        <v>275</v>
      </c>
      <c r="C188" s="63"/>
      <c r="D188" s="90"/>
      <c r="E188" s="103"/>
      <c r="F188" s="63"/>
      <c r="G188" s="108"/>
      <c r="H188" s="151">
        <v>0</v>
      </c>
      <c r="I188" s="63"/>
      <c r="J188" s="108"/>
      <c r="K188" s="151">
        <v>0</v>
      </c>
      <c r="L188" s="171"/>
      <c r="M188" s="172"/>
      <c r="N188" s="173"/>
      <c r="O188" s="167">
        <f t="shared" si="16"/>
        <v>0</v>
      </c>
    </row>
    <row r="189" spans="1:15" ht="15">
      <c r="A189" s="37" t="s">
        <v>276</v>
      </c>
      <c r="B189" s="87" t="s">
        <v>277</v>
      </c>
      <c r="C189" s="63">
        <f>SUM(D189:E189)</f>
        <v>15780403.47560816</v>
      </c>
      <c r="D189" s="107">
        <f>D180+D179</f>
        <v>9051503.881638758</v>
      </c>
      <c r="E189" s="107">
        <f>E180+E179</f>
        <v>6728899.593969403</v>
      </c>
      <c r="F189" s="63">
        <f>SUM(G189:H189)</f>
        <v>22523007.825160004</v>
      </c>
      <c r="G189" s="107">
        <f>G180+G179</f>
        <v>13016353.156906001</v>
      </c>
      <c r="H189" s="156">
        <f>H180+H179</f>
        <v>9506654.668254001</v>
      </c>
      <c r="I189" s="63">
        <f>SUM(J189:K189)</f>
        <v>22233307.210631616</v>
      </c>
      <c r="J189" s="107">
        <f>J180+J179</f>
        <v>12589083.25846057</v>
      </c>
      <c r="K189" s="156">
        <f>K180+K179</f>
        <v>9644223.952171046</v>
      </c>
      <c r="L189" s="41">
        <f>J189/(E189/0.4*0.6)*100</f>
        <v>124.72651813424001</v>
      </c>
      <c r="M189" s="172">
        <f>K189/E189*100</f>
        <v>143.32542516780046</v>
      </c>
      <c r="N189" s="173"/>
      <c r="O189" s="167">
        <f t="shared" si="16"/>
        <v>137569.28391704522</v>
      </c>
    </row>
    <row r="190" spans="1:15" ht="15">
      <c r="A190" s="37" t="s">
        <v>278</v>
      </c>
      <c r="B190" s="87" t="s">
        <v>279</v>
      </c>
      <c r="C190" s="63">
        <f>SUM(D190:E190)</f>
        <v>15780403.47560816</v>
      </c>
      <c r="D190" s="107">
        <f>IF(D9="да",D189*1.18,D189)</f>
        <v>9051503.881638758</v>
      </c>
      <c r="E190" s="107">
        <f>IF(E9="да",E189*1.18,E189)</f>
        <v>6728899.593969403</v>
      </c>
      <c r="F190" s="63">
        <f>SUM(G190:H190)</f>
        <v>22523007.825160004</v>
      </c>
      <c r="G190" s="107">
        <f>IF(G9="да",G189*1.18,G189)</f>
        <v>13016353.156906001</v>
      </c>
      <c r="H190" s="156">
        <f>IF(H9="да",H189*1.18,H189)</f>
        <v>9506654.668254001</v>
      </c>
      <c r="I190" s="63">
        <f>SUM(J190:K190)</f>
        <v>22233307.210631616</v>
      </c>
      <c r="J190" s="107">
        <f>IF(J9="да",J189*1.18,J189)</f>
        <v>12589083.25846057</v>
      </c>
      <c r="K190" s="156">
        <f>IF(K9="да",K189*1.18,K189)</f>
        <v>9644223.952171046</v>
      </c>
      <c r="L190" s="41">
        <f>J190/(E190/0.4*0.6)*100</f>
        <v>124.72651813424001</v>
      </c>
      <c r="M190" s="172">
        <f>K190/E190*100</f>
        <v>143.32542516780046</v>
      </c>
      <c r="N190" s="173"/>
      <c r="O190" s="167">
        <f t="shared" si="16"/>
        <v>137569.28391704522</v>
      </c>
    </row>
    <row r="191" spans="1:15" ht="15">
      <c r="A191" s="37" t="s">
        <v>280</v>
      </c>
      <c r="B191" s="30" t="s">
        <v>281</v>
      </c>
      <c r="C191" s="68">
        <f aca="true" t="shared" si="17" ref="C191:K191">C14+C15</f>
        <v>5703.04</v>
      </c>
      <c r="D191" s="68">
        <f t="shared" si="17"/>
        <v>3421.8239999999996</v>
      </c>
      <c r="E191" s="105">
        <f t="shared" si="17"/>
        <v>2281.2160000000003</v>
      </c>
      <c r="F191" s="68">
        <f t="shared" si="17"/>
        <v>7113.200000000001</v>
      </c>
      <c r="G191" s="105">
        <f t="shared" si="17"/>
        <v>4267.92</v>
      </c>
      <c r="H191" s="155">
        <f t="shared" si="17"/>
        <v>2845.28</v>
      </c>
      <c r="I191" s="68">
        <f t="shared" si="17"/>
        <v>7113.200000000001</v>
      </c>
      <c r="J191" s="105">
        <f t="shared" si="17"/>
        <v>4267.92</v>
      </c>
      <c r="K191" s="155">
        <f t="shared" si="17"/>
        <v>2845.28</v>
      </c>
      <c r="L191" s="41">
        <f>J191/(E191/0.4*0.6)*100</f>
        <v>124.72646167657948</v>
      </c>
      <c r="M191" s="172">
        <f>K191/E191*100</f>
        <v>124.7264616765795</v>
      </c>
      <c r="N191" s="173"/>
      <c r="O191" s="167">
        <f t="shared" si="16"/>
        <v>0</v>
      </c>
    </row>
    <row r="192" spans="1:15" ht="14.25" customHeight="1">
      <c r="A192" s="37" t="s">
        <v>282</v>
      </c>
      <c r="B192" s="30" t="s">
        <v>283</v>
      </c>
      <c r="C192" s="184">
        <f aca="true" t="shared" si="18" ref="C192:K192">C189/C191</f>
        <v>2767.0160959081754</v>
      </c>
      <c r="D192" s="184">
        <f t="shared" si="18"/>
        <v>2645.2277737366853</v>
      </c>
      <c r="E192" s="186">
        <f t="shared" si="18"/>
        <v>2949.6985791654106</v>
      </c>
      <c r="F192" s="184">
        <f t="shared" si="18"/>
        <v>3166.3678548557614</v>
      </c>
      <c r="G192" s="186">
        <f t="shared" si="18"/>
        <v>3049.8118889074776</v>
      </c>
      <c r="H192" s="194">
        <f t="shared" si="18"/>
        <v>3341.2018037781872</v>
      </c>
      <c r="I192" s="184">
        <f t="shared" si="18"/>
        <v>3125.640669548391</v>
      </c>
      <c r="J192" s="186">
        <f t="shared" si="18"/>
        <v>2949.699914351855</v>
      </c>
      <c r="K192" s="194">
        <f t="shared" si="18"/>
        <v>3389.551802343195</v>
      </c>
      <c r="L192" s="201">
        <f>J192/E192*100</f>
        <v>100.0000452651825</v>
      </c>
      <c r="M192" s="203">
        <f>K192/E192*100</f>
        <v>114.91180238837273</v>
      </c>
      <c r="N192" s="173"/>
      <c r="O192" s="205">
        <f>K192-H192</f>
        <v>48.34999856500781</v>
      </c>
    </row>
    <row r="193" spans="1:15" ht="12.75" customHeight="1" thickBot="1">
      <c r="A193" s="37"/>
      <c r="B193" s="30" t="str">
        <f>'[1]Исходные данные'!B5</f>
        <v>(НДС не облагается)</v>
      </c>
      <c r="C193" s="185"/>
      <c r="D193" s="185"/>
      <c r="E193" s="187"/>
      <c r="F193" s="185"/>
      <c r="G193" s="193"/>
      <c r="H193" s="195"/>
      <c r="I193" s="185"/>
      <c r="J193" s="193"/>
      <c r="K193" s="195"/>
      <c r="L193" s="202"/>
      <c r="M193" s="204"/>
      <c r="N193" s="173"/>
      <c r="O193" s="206"/>
    </row>
    <row r="194" spans="14:15" ht="12.75">
      <c r="N194" s="170"/>
      <c r="O194" s="170"/>
    </row>
    <row r="195" spans="10:15" ht="12.75">
      <c r="J195" s="168">
        <f>J192-E192</f>
        <v>0.0013351864445212414</v>
      </c>
      <c r="N195" s="170"/>
      <c r="O195" s="170"/>
    </row>
    <row r="196" spans="10:15" ht="12.75">
      <c r="J196" s="110"/>
      <c r="N196" s="170"/>
      <c r="O196" s="170"/>
    </row>
    <row r="197" spans="14:15" ht="12.75">
      <c r="N197" s="170"/>
      <c r="O197" s="170"/>
    </row>
    <row r="198" spans="14:15" ht="12.75">
      <c r="N198" s="170"/>
      <c r="O198" s="170"/>
    </row>
    <row r="199" spans="14:15" ht="12.75">
      <c r="N199" s="170"/>
      <c r="O199" s="170"/>
    </row>
    <row r="200" ht="12.75">
      <c r="N200" s="169"/>
    </row>
    <row r="201" spans="2:14" ht="12.75">
      <c r="B201" s="2" t="s">
        <v>285</v>
      </c>
      <c r="N201" s="169">
        <v>923.0886722521234</v>
      </c>
    </row>
    <row r="202" ht="12.75">
      <c r="N202" s="170"/>
    </row>
    <row r="203" ht="12.75">
      <c r="N203" s="170"/>
    </row>
    <row r="204" ht="12.75">
      <c r="N204" s="170"/>
    </row>
    <row r="205" ht="12.75">
      <c r="N205" s="170"/>
    </row>
    <row r="206" ht="12.75">
      <c r="N206" s="170"/>
    </row>
  </sheetData>
  <sheetProtection/>
  <mergeCells count="18">
    <mergeCell ref="L5:L7"/>
    <mergeCell ref="M5:M7"/>
    <mergeCell ref="N8:O8"/>
    <mergeCell ref="L192:L193"/>
    <mergeCell ref="M192:M193"/>
    <mergeCell ref="O192:O193"/>
    <mergeCell ref="F5:H5"/>
    <mergeCell ref="F4:K4"/>
    <mergeCell ref="I5:K5"/>
    <mergeCell ref="I192:I193"/>
    <mergeCell ref="J192:J193"/>
    <mergeCell ref="K192:K193"/>
    <mergeCell ref="G192:G193"/>
    <mergeCell ref="H192:H193"/>
    <mergeCell ref="C192:C193"/>
    <mergeCell ref="D192:D193"/>
    <mergeCell ref="E192:E193"/>
    <mergeCell ref="F192:F193"/>
  </mergeCells>
  <dataValidations count="4">
    <dataValidation type="decimal" allowBlank="1" showInputMessage="1" showErrorMessage="1" sqref="C82 C100 E88:F88 E100:F100 E82:F82 E76:F76 E94:F94 E51:F51 E47:F47 E26:F27 C55 E103:F103 E59:F59 E39:F39 E63:F63 E67:F67 E31:F31 E43:F43 E71:F71 E79:F79 E168 E162 E156 E150 E159 E153 E165 E55:F55 E171 E35:F35 E108:F108 E97:F97 E91:F91 E85:F85 C88 E174 C85 C91 C97 C108 C35 C79 C71 C43 C31 C67 C63 C39 C59 C103 C26:C27 C21:C22 C47 C51 C94 C76 F21:F22 I88 I100 I82 I76 I94 I51 I47 I26:I27 I103 I59 I39 I63 I67 I31 I43 I71 I79 I55 I35 I108 I97 I91 I85 I21:I22 J21:K21 L107 L113 L116:L121 L124:L125 L128:L129 L132:L134 L137 L140 L144 L179 L146:L147 L149 L189:L191">
      <formula1>0</formula1>
      <formula2>1000000000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E56:F58 C80:C81 E52:F54 E48:F50 E44:F46 E40:F42 E36:F38 E32:F34 C77:C78 C104:C107 C23:C25 C28:C30 C32:C34 E28:F30 E23:E24 C36:C38 E104:E106 C40:C42 C44:C46 E114:E115 C48:C50 C52:C54 C56:C58 C60:C62 C64:C66 C68:C70 C72:C74 C83:C84 C89:C90 C95:C96 C101:C102 C98:C99 C92:C93 C86:C87 E109:E112 E77:F78 E151:E152 C109:C190 E172:E173 E175:E178 E154:E155 E160:E161 E166:E167 E169:E170 E163:E164 E157:E158 E145 E181:E188 E80:F81 E86:F87 E92:F93 E98:F99 E101:F102 E95:F96 E89:F90 E83:F84 E72:F74 E68:F70 E64:F66 E60:F62 F104:F107 F23:F25 F109:F190 I56:I58 I52:I54 I48:I50 I44:I46 I40:I42 I36:I38 I32:I34 I28:I30 I77:I78 I80:I81 I86:I87 I92:I93 I98:I99 I101:I102 I95:I96 I89:I90 I83:I84 I72:I74 I68:I70 I64:I66 I60:I62 I104:I107 I23:I25 I109:I178 I180:I190">
      <formula1>0</formula1>
    </dataValidation>
    <dataValidation type="decimal" allowBlank="1" showInputMessage="1" showErrorMessage="1" sqref="C191:D192 D190 G190:H192 D146:E146 E190:E192 F191:F192 G146:H146 J190:K192 I191:I192 J146:K146">
      <formula1>-999999999999999000000</formula1>
      <formula2>999999999999999000000</formula2>
    </dataValidation>
    <dataValidation type="decimal" allowBlank="1" showInputMessage="1" showErrorMessage="1" sqref="E179:E180 C75 G117:H117 D179 G133:H133 G189:H189 E75:F75 D133:E133 D117:E117 D189:E189 J117:K117 J133:K133 J189:K189 I75 G179:K179">
      <formula1>-999999999</formula1>
      <formula2>1000000000</formula2>
    </dataValidation>
  </dataValidations>
  <printOptions/>
  <pageMargins left="0.17" right="0.17" top="0.2" bottom="0.25" header="0.2" footer="0.2"/>
  <pageSetup horizontalDpi="600" verticalDpi="600" orientation="landscape" paperSize="9" scale="48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view="pageBreakPreview" zoomScale="60" zoomScalePageLayoutView="0" workbookViewId="0" topLeftCell="B145">
      <selection activeCell="C180" sqref="C180"/>
    </sheetView>
  </sheetViews>
  <sheetFormatPr defaultColWidth="9.00390625" defaultRowHeight="12.75"/>
  <cols>
    <col min="1" max="1" width="0.74609375" style="1" customWidth="1"/>
    <col min="2" max="2" width="38.00390625" style="2" customWidth="1"/>
    <col min="3" max="3" width="15.125" style="1" customWidth="1"/>
    <col min="4" max="4" width="12.75390625" style="1" customWidth="1"/>
    <col min="5" max="5" width="14.25390625" style="1" customWidth="1"/>
    <col min="6" max="6" width="15.00390625" style="110" customWidth="1"/>
    <col min="7" max="7" width="11.75390625" style="1" customWidth="1"/>
    <col min="8" max="16384" width="9.125" style="1" customWidth="1"/>
  </cols>
  <sheetData>
    <row r="1" spans="2:3" ht="15.75">
      <c r="B1" s="4" t="str">
        <f>'[1]Исходные данные'!B4</f>
        <v>  МУП "Тепловодстрой сервис"  </v>
      </c>
      <c r="C1" s="3"/>
    </row>
    <row r="2" spans="2:3" ht="15.75">
      <c r="B2" s="4" t="s">
        <v>286</v>
      </c>
      <c r="C2" s="3"/>
    </row>
    <row r="3" ht="15.75">
      <c r="C3" s="3"/>
    </row>
    <row r="4" ht="15.75" thickBot="1">
      <c r="B4" s="4" t="str">
        <f>'[1]Исходные данные'!F4</f>
        <v>  с. Усть-Кокса</v>
      </c>
    </row>
    <row r="5" spans="1:8" ht="16.5" thickBot="1">
      <c r="A5" s="5" t="s">
        <v>1</v>
      </c>
      <c r="B5" s="6" t="s">
        <v>2</v>
      </c>
      <c r="C5" s="7"/>
      <c r="E5" s="4" t="s">
        <v>294</v>
      </c>
      <c r="G5" s="132"/>
      <c r="H5" s="132"/>
    </row>
    <row r="6" spans="1:8" ht="15.75" customHeight="1">
      <c r="A6" s="8" t="s">
        <v>3</v>
      </c>
      <c r="B6" s="9"/>
      <c r="C6" s="10" t="s">
        <v>5</v>
      </c>
      <c r="D6" s="10" t="s">
        <v>5</v>
      </c>
      <c r="E6" s="114" t="s">
        <v>5</v>
      </c>
      <c r="F6" s="138" t="s">
        <v>289</v>
      </c>
      <c r="G6" s="209" t="s">
        <v>293</v>
      </c>
      <c r="H6" s="210"/>
    </row>
    <row r="7" spans="1:9" ht="15.75">
      <c r="A7" s="8"/>
      <c r="B7" s="9"/>
      <c r="C7" s="98" t="s">
        <v>287</v>
      </c>
      <c r="D7" s="98" t="s">
        <v>290</v>
      </c>
      <c r="E7" s="115" t="s">
        <v>288</v>
      </c>
      <c r="F7" s="137"/>
      <c r="G7" s="140" t="s">
        <v>291</v>
      </c>
      <c r="H7" s="142" t="s">
        <v>292</v>
      </c>
      <c r="I7" s="133"/>
    </row>
    <row r="8" spans="1:9" ht="16.5" thickBot="1">
      <c r="A8" s="11"/>
      <c r="B8" s="12"/>
      <c r="C8" s="14"/>
      <c r="D8" s="13"/>
      <c r="E8" s="116"/>
      <c r="F8" s="136"/>
      <c r="G8" s="139"/>
      <c r="H8" s="141"/>
      <c r="I8" s="133"/>
    </row>
    <row r="9" spans="1:8" ht="12.75">
      <c r="A9" s="15">
        <v>1</v>
      </c>
      <c r="B9" s="16">
        <v>2</v>
      </c>
      <c r="C9" s="17">
        <v>6</v>
      </c>
      <c r="D9" s="89">
        <v>6</v>
      </c>
      <c r="E9" s="117">
        <v>6</v>
      </c>
      <c r="F9" s="135"/>
      <c r="G9" s="134"/>
      <c r="H9" s="134"/>
    </row>
    <row r="10" spans="1:8" ht="22.5">
      <c r="A10" s="18"/>
      <c r="B10" s="19" t="s">
        <v>6</v>
      </c>
      <c r="C10" s="20" t="s">
        <v>7</v>
      </c>
      <c r="D10" s="20" t="s">
        <v>7</v>
      </c>
      <c r="E10" s="36" t="s">
        <v>7</v>
      </c>
      <c r="F10" s="111"/>
      <c r="G10" s="108"/>
      <c r="H10" s="108"/>
    </row>
    <row r="11" spans="1:8" ht="12.75">
      <c r="A11" s="21"/>
      <c r="B11" s="22" t="s">
        <v>8</v>
      </c>
      <c r="F11" s="111"/>
      <c r="G11" s="108"/>
      <c r="H11" s="108"/>
    </row>
    <row r="12" spans="1:8" ht="12.75">
      <c r="A12" s="24">
        <v>1</v>
      </c>
      <c r="B12" s="25" t="s">
        <v>9</v>
      </c>
      <c r="C12" s="27">
        <v>6200.7</v>
      </c>
      <c r="D12" s="90">
        <v>349.1</v>
      </c>
      <c r="E12" s="28">
        <v>1880.7</v>
      </c>
      <c r="F12" s="131">
        <f>SUM(C12:E12)</f>
        <v>8430.5</v>
      </c>
      <c r="G12" s="131" t="e">
        <f>F12-Лист1!#REF!</f>
        <v>#REF!</v>
      </c>
      <c r="H12" s="143" t="e">
        <f>F12/Лист1!#REF!</f>
        <v>#REF!</v>
      </c>
    </row>
    <row r="13" spans="1:8" ht="12.75">
      <c r="A13" s="29" t="s">
        <v>10</v>
      </c>
      <c r="B13" s="30" t="s">
        <v>11</v>
      </c>
      <c r="C13" s="27">
        <v>129.7</v>
      </c>
      <c r="D13" s="90">
        <v>8.4</v>
      </c>
      <c r="E13" s="28">
        <v>27.5</v>
      </c>
      <c r="F13" s="131">
        <f aca="true" t="shared" si="0" ref="F13:F76">SUM(C13:E13)</f>
        <v>165.6</v>
      </c>
      <c r="G13" s="131" t="e">
        <f>F13-Лист1!#REF!</f>
        <v>#REF!</v>
      </c>
      <c r="H13" s="143" t="e">
        <f>F13/Лист1!#REF!</f>
        <v>#REF!</v>
      </c>
    </row>
    <row r="14" spans="1:8" ht="12.75">
      <c r="A14" s="29" t="s">
        <v>12</v>
      </c>
      <c r="B14" s="30" t="s">
        <v>13</v>
      </c>
      <c r="C14" s="20">
        <v>870.1</v>
      </c>
      <c r="D14" s="91">
        <v>56.1</v>
      </c>
      <c r="E14" s="36">
        <v>225.5</v>
      </c>
      <c r="F14" s="131">
        <f t="shared" si="0"/>
        <v>1151.7</v>
      </c>
      <c r="G14" s="131" t="e">
        <f>F14-Лист1!#REF!</f>
        <v>#REF!</v>
      </c>
      <c r="H14" s="143" t="e">
        <f>F14/Лист1!#REF!</f>
        <v>#REF!</v>
      </c>
    </row>
    <row r="15" spans="1:8" ht="12.75">
      <c r="A15" s="29" t="s">
        <v>14</v>
      </c>
      <c r="B15" s="30" t="s">
        <v>15</v>
      </c>
      <c r="C15" s="27">
        <v>191.4</v>
      </c>
      <c r="D15" s="90">
        <v>0</v>
      </c>
      <c r="E15" s="28"/>
      <c r="F15" s="131">
        <f t="shared" si="0"/>
        <v>191.4</v>
      </c>
      <c r="G15" s="131" t="e">
        <f>F15-Лист1!#REF!</f>
        <v>#REF!</v>
      </c>
      <c r="H15" s="143"/>
    </row>
    <row r="16" spans="1:8" ht="12.75">
      <c r="A16" s="31" t="s">
        <v>16</v>
      </c>
      <c r="B16" s="32" t="s">
        <v>17</v>
      </c>
      <c r="C16" s="20">
        <f>C17+C18+C19</f>
        <v>5009.5</v>
      </c>
      <c r="D16" s="91">
        <f>D17+D18+D19</f>
        <v>284.6</v>
      </c>
      <c r="E16" s="36">
        <f>E17+E18+E19</f>
        <v>1627.7</v>
      </c>
      <c r="F16" s="131">
        <f t="shared" si="0"/>
        <v>6921.8</v>
      </c>
      <c r="G16" s="131" t="e">
        <f>F16-Лист1!#REF!</f>
        <v>#REF!</v>
      </c>
      <c r="H16" s="143" t="e">
        <f>F16/Лист1!#REF!</f>
        <v>#REF!</v>
      </c>
    </row>
    <row r="17" spans="1:8" ht="45">
      <c r="A17" s="33" t="s">
        <v>18</v>
      </c>
      <c r="B17" s="34" t="s">
        <v>19</v>
      </c>
      <c r="C17" s="20">
        <v>3432.3</v>
      </c>
      <c r="D17" s="91">
        <v>284.6</v>
      </c>
      <c r="E17" s="36">
        <v>1627.7</v>
      </c>
      <c r="F17" s="131">
        <f t="shared" si="0"/>
        <v>5344.6</v>
      </c>
      <c r="G17" s="131" t="e">
        <f>F17-Лист1!#REF!</f>
        <v>#REF!</v>
      </c>
      <c r="H17" s="143" t="e">
        <f>F17/Лист1!#REF!</f>
        <v>#REF!</v>
      </c>
    </row>
    <row r="18" spans="1:8" ht="45">
      <c r="A18" s="33" t="s">
        <v>20</v>
      </c>
      <c r="B18" s="34" t="s">
        <v>21</v>
      </c>
      <c r="C18" s="20">
        <v>1107.3</v>
      </c>
      <c r="D18" s="91">
        <v>0</v>
      </c>
      <c r="E18" s="36">
        <v>0</v>
      </c>
      <c r="F18" s="131">
        <f t="shared" si="0"/>
        <v>1107.3</v>
      </c>
      <c r="G18" s="131" t="e">
        <f>F18-Лист1!#REF!</f>
        <v>#REF!</v>
      </c>
      <c r="H18" s="143" t="e">
        <f>F18/Лист1!#REF!</f>
        <v>#REF!</v>
      </c>
    </row>
    <row r="19" spans="1:8" ht="45">
      <c r="A19" s="33" t="s">
        <v>22</v>
      </c>
      <c r="B19" s="34" t="s">
        <v>23</v>
      </c>
      <c r="C19" s="20">
        <v>469.9</v>
      </c>
      <c r="D19" s="91">
        <v>0</v>
      </c>
      <c r="E19" s="36">
        <v>0</v>
      </c>
      <c r="F19" s="131">
        <f t="shared" si="0"/>
        <v>469.9</v>
      </c>
      <c r="G19" s="131" t="e">
        <f>F19-Лист1!#REF!</f>
        <v>#REF!</v>
      </c>
      <c r="H19" s="143" t="e">
        <f>F19/Лист1!#REF!</f>
        <v>#REF!</v>
      </c>
    </row>
    <row r="20" spans="1:8" ht="12.75">
      <c r="A20" s="21"/>
      <c r="B20" s="35"/>
      <c r="C20" s="20"/>
      <c r="D20" s="91"/>
      <c r="E20" s="36"/>
      <c r="F20" s="111">
        <f t="shared" si="0"/>
        <v>0</v>
      </c>
      <c r="G20" s="111" t="e">
        <f>F20-Лист1!#REF!</f>
        <v>#REF!</v>
      </c>
      <c r="H20" s="124"/>
    </row>
    <row r="21" spans="1:8" ht="12.75">
      <c r="A21" s="21"/>
      <c r="B21" s="22" t="s">
        <v>24</v>
      </c>
      <c r="C21" s="20"/>
      <c r="D21" s="91"/>
      <c r="E21" s="36"/>
      <c r="F21" s="111">
        <f t="shared" si="0"/>
        <v>0</v>
      </c>
      <c r="G21" s="111" t="e">
        <f>F21-Лист1!#REF!</f>
        <v>#REF!</v>
      </c>
      <c r="H21" s="124"/>
    </row>
    <row r="22" spans="1:8" ht="15">
      <c r="A22" s="37">
        <v>1</v>
      </c>
      <c r="B22" s="30" t="s">
        <v>25</v>
      </c>
      <c r="C22" s="38">
        <f>C23+C27+C36+C40+C44+C48+C52+C56+C60+C64+C68+C72+C76+C92</f>
        <v>5656643.865257596</v>
      </c>
      <c r="D22" s="92">
        <f>D23+D27+D36+D40+D44+D48+D52+D56+D60+D64+D68+D72+D76+D92</f>
        <v>318469.58784676355</v>
      </c>
      <c r="E22" s="41">
        <f>E23+E27+E36+E40+E44+E48+E52+E56+E60+E64+E68+E72+E76+E92</f>
        <v>1715685.3447820344</v>
      </c>
      <c r="F22" s="126">
        <f t="shared" si="0"/>
        <v>7690798.797886394</v>
      </c>
      <c r="G22" s="126" t="e">
        <f>F22-Лист1!#REF!</f>
        <v>#REF!</v>
      </c>
      <c r="H22" s="127" t="e">
        <f>F22/Лист1!#REF!</f>
        <v>#REF!</v>
      </c>
    </row>
    <row r="23" spans="1:8" ht="33.75">
      <c r="A23" s="42" t="s">
        <v>26</v>
      </c>
      <c r="B23" s="43" t="s">
        <v>27</v>
      </c>
      <c r="C23" s="44">
        <f>C24*C26</f>
        <v>5656643.865257596</v>
      </c>
      <c r="D23" s="44">
        <f>D24*D26</f>
        <v>318469.58784676355</v>
      </c>
      <c r="E23" s="79">
        <f>E24*E26</f>
        <v>1715685.3447820344</v>
      </c>
      <c r="F23" s="126">
        <f t="shared" si="0"/>
        <v>7690798.797886394</v>
      </c>
      <c r="G23" s="126" t="e">
        <f>F23-Лист1!#REF!</f>
        <v>#REF!</v>
      </c>
      <c r="H23" s="127" t="e">
        <f>F23/Лист1!#REF!</f>
        <v>#REF!</v>
      </c>
    </row>
    <row r="24" spans="1:8" ht="56.25">
      <c r="A24" s="42" t="s">
        <v>28</v>
      </c>
      <c r="B24" s="47" t="s">
        <v>29</v>
      </c>
      <c r="C24" s="50">
        <v>3650</v>
      </c>
      <c r="D24" s="94">
        <v>3650</v>
      </c>
      <c r="E24" s="50">
        <v>3650</v>
      </c>
      <c r="F24" s="81">
        <f t="shared" si="0"/>
        <v>10950</v>
      </c>
      <c r="G24" s="81" t="e">
        <f>F24-Лист1!#REF!</f>
        <v>#REF!</v>
      </c>
      <c r="H24" s="128" t="e">
        <f>F24/Лист1!#REF!</f>
        <v>#REF!</v>
      </c>
    </row>
    <row r="25" spans="1:8" ht="56.25">
      <c r="A25" s="42" t="s">
        <v>30</v>
      </c>
      <c r="B25" s="52" t="s">
        <v>31</v>
      </c>
      <c r="C25" s="48"/>
      <c r="D25" s="78"/>
      <c r="E25" s="50"/>
      <c r="F25" s="81">
        <f t="shared" si="0"/>
        <v>0</v>
      </c>
      <c r="G25" s="81" t="e">
        <f>F25-Лист1!#REF!</f>
        <v>#REF!</v>
      </c>
      <c r="H25" s="128"/>
    </row>
    <row r="26" spans="1:8" ht="56.25">
      <c r="A26" s="42" t="s">
        <v>32</v>
      </c>
      <c r="B26" s="47" t="s">
        <v>33</v>
      </c>
      <c r="C26" s="48">
        <f>0.1892/0.757*C12</f>
        <v>1549.7654425363276</v>
      </c>
      <c r="D26" s="48">
        <f>0.1892/0.757*D12</f>
        <v>87.25194187582564</v>
      </c>
      <c r="E26" s="50">
        <f>0.1892/0.757*E12</f>
        <v>470.0507793923382</v>
      </c>
      <c r="F26" s="81">
        <f t="shared" si="0"/>
        <v>2107.0681638044916</v>
      </c>
      <c r="G26" s="81" t="e">
        <f>F26-Лист1!#REF!</f>
        <v>#REF!</v>
      </c>
      <c r="H26" s="128" t="e">
        <f>F26/Лист1!#REF!</f>
        <v>#REF!</v>
      </c>
    </row>
    <row r="27" spans="1:8" ht="15" customHeight="1" hidden="1">
      <c r="A27" s="42" t="s">
        <v>34</v>
      </c>
      <c r="B27" s="43" t="s">
        <v>35</v>
      </c>
      <c r="C27" s="44">
        <f>C28+C32</f>
        <v>0</v>
      </c>
      <c r="D27" s="93">
        <f>D28+D32</f>
        <v>0</v>
      </c>
      <c r="E27" s="79">
        <f>E28+E32</f>
        <v>0</v>
      </c>
      <c r="F27" s="111">
        <f t="shared" si="0"/>
        <v>0</v>
      </c>
      <c r="G27" s="81" t="e">
        <f>F27-Лист1!#REF!</f>
        <v>#REF!</v>
      </c>
      <c r="H27" s="128" t="e">
        <f>F27/Лист1!#REF!</f>
        <v>#REF!</v>
      </c>
    </row>
    <row r="28" spans="1:8" ht="15" customHeight="1" hidden="1">
      <c r="A28" s="42" t="s">
        <v>36</v>
      </c>
      <c r="B28" s="43" t="s">
        <v>37</v>
      </c>
      <c r="C28" s="44">
        <f>C29*C31/1000</f>
        <v>0</v>
      </c>
      <c r="D28" s="93">
        <f>D29*D31/1000</f>
        <v>0</v>
      </c>
      <c r="E28" s="79">
        <f>E29*E31/1000</f>
        <v>0</v>
      </c>
      <c r="F28" s="111">
        <f t="shared" si="0"/>
        <v>0</v>
      </c>
      <c r="G28" s="81" t="e">
        <f>F28-Лист1!#REF!</f>
        <v>#REF!</v>
      </c>
      <c r="H28" s="128" t="e">
        <f>F28/Лист1!#REF!</f>
        <v>#REF!</v>
      </c>
    </row>
    <row r="29" spans="1:8" ht="14.25" customHeight="1" hidden="1">
      <c r="A29" s="42" t="s">
        <v>38</v>
      </c>
      <c r="B29" s="47" t="s">
        <v>39</v>
      </c>
      <c r="C29" s="54"/>
      <c r="D29" s="95"/>
      <c r="E29" s="118"/>
      <c r="F29" s="111">
        <f t="shared" si="0"/>
        <v>0</v>
      </c>
      <c r="G29" s="81" t="e">
        <f>F29-Лист1!#REF!</f>
        <v>#REF!</v>
      </c>
      <c r="H29" s="128" t="e">
        <f>F29/Лист1!#REF!</f>
        <v>#REF!</v>
      </c>
    </row>
    <row r="30" spans="1:8" ht="14.25" customHeight="1" hidden="1">
      <c r="A30" s="42" t="s">
        <v>40</v>
      </c>
      <c r="B30" s="52" t="s">
        <v>41</v>
      </c>
      <c r="C30" s="54"/>
      <c r="D30" s="95"/>
      <c r="E30" s="118"/>
      <c r="F30" s="111">
        <f t="shared" si="0"/>
        <v>0</v>
      </c>
      <c r="G30" s="81" t="e">
        <f>F30-Лист1!#REF!</f>
        <v>#REF!</v>
      </c>
      <c r="H30" s="128" t="e">
        <f>F30/Лист1!#REF!</f>
        <v>#REF!</v>
      </c>
    </row>
    <row r="31" spans="1:8" ht="14.25" customHeight="1" hidden="1">
      <c r="A31" s="42" t="s">
        <v>42</v>
      </c>
      <c r="B31" s="47" t="s">
        <v>43</v>
      </c>
      <c r="C31" s="54"/>
      <c r="D31" s="95"/>
      <c r="E31" s="118"/>
      <c r="F31" s="111">
        <f t="shared" si="0"/>
        <v>0</v>
      </c>
      <c r="G31" s="81" t="e">
        <f>F31-Лист1!#REF!</f>
        <v>#REF!</v>
      </c>
      <c r="H31" s="128" t="e">
        <f>F31/Лист1!#REF!</f>
        <v>#REF!</v>
      </c>
    </row>
    <row r="32" spans="1:8" ht="15" customHeight="1" hidden="1">
      <c r="A32" s="42" t="s">
        <v>44</v>
      </c>
      <c r="B32" s="43" t="s">
        <v>45</v>
      </c>
      <c r="C32" s="44">
        <f>C33*C35/1000</f>
        <v>0</v>
      </c>
      <c r="D32" s="93">
        <f>D33*D35/1000</f>
        <v>0</v>
      </c>
      <c r="E32" s="79">
        <f>E33*E35/1000</f>
        <v>0</v>
      </c>
      <c r="F32" s="111">
        <f t="shared" si="0"/>
        <v>0</v>
      </c>
      <c r="G32" s="81" t="e">
        <f>F32-Лист1!#REF!</f>
        <v>#REF!</v>
      </c>
      <c r="H32" s="128" t="e">
        <f>F32/Лист1!#REF!</f>
        <v>#REF!</v>
      </c>
    </row>
    <row r="33" spans="1:8" ht="14.25" customHeight="1" hidden="1">
      <c r="A33" s="42" t="s">
        <v>46</v>
      </c>
      <c r="B33" s="47" t="s">
        <v>39</v>
      </c>
      <c r="C33" s="48"/>
      <c r="D33" s="78"/>
      <c r="E33" s="50"/>
      <c r="F33" s="111">
        <f t="shared" si="0"/>
        <v>0</v>
      </c>
      <c r="G33" s="81" t="e">
        <f>F33-Лист1!#REF!</f>
        <v>#REF!</v>
      </c>
      <c r="H33" s="128" t="e">
        <f>F33/Лист1!#REF!</f>
        <v>#REF!</v>
      </c>
    </row>
    <row r="34" spans="1:8" ht="14.25" customHeight="1" hidden="1">
      <c r="A34" s="42" t="s">
        <v>47</v>
      </c>
      <c r="B34" s="52" t="s">
        <v>41</v>
      </c>
      <c r="C34" s="48"/>
      <c r="D34" s="78"/>
      <c r="E34" s="50"/>
      <c r="F34" s="111">
        <f t="shared" si="0"/>
        <v>0</v>
      </c>
      <c r="G34" s="81" t="e">
        <f>F34-Лист1!#REF!</f>
        <v>#REF!</v>
      </c>
      <c r="H34" s="128" t="e">
        <f>F34/Лист1!#REF!</f>
        <v>#REF!</v>
      </c>
    </row>
    <row r="35" spans="1:8" ht="14.25" customHeight="1" hidden="1">
      <c r="A35" s="42" t="s">
        <v>48</v>
      </c>
      <c r="B35" s="47" t="s">
        <v>43</v>
      </c>
      <c r="C35" s="48"/>
      <c r="D35" s="78"/>
      <c r="E35" s="50"/>
      <c r="F35" s="111">
        <f t="shared" si="0"/>
        <v>0</v>
      </c>
      <c r="G35" s="81" t="e">
        <f>F35-Лист1!#REF!</f>
        <v>#REF!</v>
      </c>
      <c r="H35" s="128" t="e">
        <f>F35/Лист1!#REF!</f>
        <v>#REF!</v>
      </c>
    </row>
    <row r="36" spans="1:8" ht="15" customHeight="1" hidden="1">
      <c r="A36" s="42" t="s">
        <v>49</v>
      </c>
      <c r="B36" s="43" t="s">
        <v>50</v>
      </c>
      <c r="C36" s="44">
        <f>C37*C39/1000</f>
        <v>0</v>
      </c>
      <c r="D36" s="93">
        <f>D37*D39/1000</f>
        <v>0</v>
      </c>
      <c r="E36" s="79">
        <f>E37*E39/1000</f>
        <v>0</v>
      </c>
      <c r="F36" s="111">
        <f t="shared" si="0"/>
        <v>0</v>
      </c>
      <c r="G36" s="81" t="e">
        <f>F36-Лист1!#REF!</f>
        <v>#REF!</v>
      </c>
      <c r="H36" s="128" t="e">
        <f>F36/Лист1!#REF!</f>
        <v>#REF!</v>
      </c>
    </row>
    <row r="37" spans="1:8" ht="14.25" customHeight="1" hidden="1">
      <c r="A37" s="42" t="s">
        <v>51</v>
      </c>
      <c r="B37" s="47" t="s">
        <v>39</v>
      </c>
      <c r="C37" s="48"/>
      <c r="D37" s="78"/>
      <c r="E37" s="50"/>
      <c r="F37" s="111">
        <f t="shared" si="0"/>
        <v>0</v>
      </c>
      <c r="G37" s="81" t="e">
        <f>F37-Лист1!#REF!</f>
        <v>#REF!</v>
      </c>
      <c r="H37" s="128" t="e">
        <f>F37/Лист1!#REF!</f>
        <v>#REF!</v>
      </c>
    </row>
    <row r="38" spans="1:8" ht="14.25" customHeight="1" hidden="1">
      <c r="A38" s="42" t="s">
        <v>52</v>
      </c>
      <c r="B38" s="52" t="s">
        <v>41</v>
      </c>
      <c r="C38" s="48"/>
      <c r="D38" s="78"/>
      <c r="E38" s="50"/>
      <c r="F38" s="111">
        <f t="shared" si="0"/>
        <v>0</v>
      </c>
      <c r="G38" s="81" t="e">
        <f>F38-Лист1!#REF!</f>
        <v>#REF!</v>
      </c>
      <c r="H38" s="128" t="e">
        <f>F38/Лист1!#REF!</f>
        <v>#REF!</v>
      </c>
    </row>
    <row r="39" spans="1:8" ht="14.25" customHeight="1" hidden="1">
      <c r="A39" s="42" t="s">
        <v>53</v>
      </c>
      <c r="B39" s="47" t="s">
        <v>54</v>
      </c>
      <c r="C39" s="48"/>
      <c r="D39" s="78"/>
      <c r="E39" s="50"/>
      <c r="F39" s="111">
        <f t="shared" si="0"/>
        <v>0</v>
      </c>
      <c r="G39" s="81" t="e">
        <f>F39-Лист1!#REF!</f>
        <v>#REF!</v>
      </c>
      <c r="H39" s="128" t="e">
        <f>F39/Лист1!#REF!</f>
        <v>#REF!</v>
      </c>
    </row>
    <row r="40" spans="1:8" ht="15" customHeight="1" hidden="1">
      <c r="A40" s="42" t="s">
        <v>55</v>
      </c>
      <c r="B40" s="43" t="s">
        <v>56</v>
      </c>
      <c r="C40" s="44">
        <f>C41*C43/1000</f>
        <v>0</v>
      </c>
      <c r="D40" s="93">
        <f>D41*D43/1000</f>
        <v>0</v>
      </c>
      <c r="E40" s="79">
        <f>E41*E43/1000</f>
        <v>0</v>
      </c>
      <c r="F40" s="111">
        <f t="shared" si="0"/>
        <v>0</v>
      </c>
      <c r="G40" s="81" t="e">
        <f>F40-Лист1!#REF!</f>
        <v>#REF!</v>
      </c>
      <c r="H40" s="128" t="e">
        <f>F40/Лист1!#REF!</f>
        <v>#REF!</v>
      </c>
    </row>
    <row r="41" spans="1:8" ht="14.25" customHeight="1" hidden="1">
      <c r="A41" s="42" t="s">
        <v>57</v>
      </c>
      <c r="B41" s="47" t="s">
        <v>29</v>
      </c>
      <c r="C41" s="48"/>
      <c r="D41" s="78"/>
      <c r="E41" s="50"/>
      <c r="F41" s="111">
        <f t="shared" si="0"/>
        <v>0</v>
      </c>
      <c r="G41" s="81" t="e">
        <f>F41-Лист1!#REF!</f>
        <v>#REF!</v>
      </c>
      <c r="H41" s="128" t="e">
        <f>F41/Лист1!#REF!</f>
        <v>#REF!</v>
      </c>
    </row>
    <row r="42" spans="1:8" ht="14.25" customHeight="1" hidden="1">
      <c r="A42" s="42" t="s">
        <v>58</v>
      </c>
      <c r="B42" s="52" t="s">
        <v>31</v>
      </c>
      <c r="C42" s="48"/>
      <c r="D42" s="78"/>
      <c r="E42" s="50"/>
      <c r="F42" s="111">
        <f t="shared" si="0"/>
        <v>0</v>
      </c>
      <c r="G42" s="81" t="e">
        <f>F42-Лист1!#REF!</f>
        <v>#REF!</v>
      </c>
      <c r="H42" s="128" t="e">
        <f>F42/Лист1!#REF!</f>
        <v>#REF!</v>
      </c>
    </row>
    <row r="43" spans="1:8" ht="14.25" customHeight="1" hidden="1">
      <c r="A43" s="42" t="s">
        <v>59</v>
      </c>
      <c r="B43" s="47" t="s">
        <v>33</v>
      </c>
      <c r="C43" s="48"/>
      <c r="D43" s="78"/>
      <c r="E43" s="50"/>
      <c r="F43" s="111">
        <f t="shared" si="0"/>
        <v>0</v>
      </c>
      <c r="G43" s="81" t="e">
        <f>F43-Лист1!#REF!</f>
        <v>#REF!</v>
      </c>
      <c r="H43" s="128" t="e">
        <f>F43/Лист1!#REF!</f>
        <v>#REF!</v>
      </c>
    </row>
    <row r="44" spans="1:8" ht="15" customHeight="1" hidden="1">
      <c r="A44" s="42" t="s">
        <v>60</v>
      </c>
      <c r="B44" s="43" t="s">
        <v>61</v>
      </c>
      <c r="C44" s="44">
        <f>C45*C47/1000</f>
        <v>0</v>
      </c>
      <c r="D44" s="93">
        <f>D45*D47/1000</f>
        <v>0</v>
      </c>
      <c r="E44" s="79">
        <f>E45*E47/1000</f>
        <v>0</v>
      </c>
      <c r="F44" s="111">
        <f t="shared" si="0"/>
        <v>0</v>
      </c>
      <c r="G44" s="81" t="e">
        <f>F44-Лист1!#REF!</f>
        <v>#REF!</v>
      </c>
      <c r="H44" s="128" t="e">
        <f>F44/Лист1!#REF!</f>
        <v>#REF!</v>
      </c>
    </row>
    <row r="45" spans="1:8" ht="14.25" customHeight="1" hidden="1">
      <c r="A45" s="42" t="s">
        <v>62</v>
      </c>
      <c r="B45" s="47" t="s">
        <v>29</v>
      </c>
      <c r="C45" s="48"/>
      <c r="D45" s="78"/>
      <c r="E45" s="50"/>
      <c r="F45" s="111">
        <f t="shared" si="0"/>
        <v>0</v>
      </c>
      <c r="G45" s="81" t="e">
        <f>F45-Лист1!#REF!</f>
        <v>#REF!</v>
      </c>
      <c r="H45" s="128" t="e">
        <f>F45/Лист1!#REF!</f>
        <v>#REF!</v>
      </c>
    </row>
    <row r="46" spans="1:8" ht="14.25" customHeight="1" hidden="1">
      <c r="A46" s="42" t="s">
        <v>63</v>
      </c>
      <c r="B46" s="52" t="s">
        <v>31</v>
      </c>
      <c r="C46" s="48"/>
      <c r="D46" s="78"/>
      <c r="E46" s="50"/>
      <c r="F46" s="111">
        <f t="shared" si="0"/>
        <v>0</v>
      </c>
      <c r="G46" s="81" t="e">
        <f>F46-Лист1!#REF!</f>
        <v>#REF!</v>
      </c>
      <c r="H46" s="128" t="e">
        <f>F46/Лист1!#REF!</f>
        <v>#REF!</v>
      </c>
    </row>
    <row r="47" spans="1:8" ht="14.25" customHeight="1" hidden="1">
      <c r="A47" s="42" t="s">
        <v>64</v>
      </c>
      <c r="B47" s="47" t="s">
        <v>33</v>
      </c>
      <c r="C47" s="48"/>
      <c r="D47" s="78"/>
      <c r="E47" s="50"/>
      <c r="F47" s="111">
        <f t="shared" si="0"/>
        <v>0</v>
      </c>
      <c r="G47" s="81" t="e">
        <f>F47-Лист1!#REF!</f>
        <v>#REF!</v>
      </c>
      <c r="H47" s="128" t="e">
        <f>F47/Лист1!#REF!</f>
        <v>#REF!</v>
      </c>
    </row>
    <row r="48" spans="1:8" ht="15" customHeight="1" hidden="1">
      <c r="A48" s="42" t="s">
        <v>65</v>
      </c>
      <c r="B48" s="43" t="s">
        <v>66</v>
      </c>
      <c r="C48" s="44">
        <f>C49*C51/1000</f>
        <v>0</v>
      </c>
      <c r="D48" s="93">
        <f>D49*D51/1000</f>
        <v>0</v>
      </c>
      <c r="E48" s="79">
        <f>E49*E51/1000</f>
        <v>0</v>
      </c>
      <c r="F48" s="111">
        <f t="shared" si="0"/>
        <v>0</v>
      </c>
      <c r="G48" s="81" t="e">
        <f>F48-Лист1!#REF!</f>
        <v>#REF!</v>
      </c>
      <c r="H48" s="128" t="e">
        <f>F48/Лист1!#REF!</f>
        <v>#REF!</v>
      </c>
    </row>
    <row r="49" spans="1:8" ht="14.25" customHeight="1" hidden="1">
      <c r="A49" s="42" t="s">
        <v>67</v>
      </c>
      <c r="B49" s="47" t="s">
        <v>29</v>
      </c>
      <c r="C49" s="48"/>
      <c r="D49" s="78"/>
      <c r="E49" s="50"/>
      <c r="F49" s="111">
        <f t="shared" si="0"/>
        <v>0</v>
      </c>
      <c r="G49" s="81" t="e">
        <f>F49-Лист1!#REF!</f>
        <v>#REF!</v>
      </c>
      <c r="H49" s="128" t="e">
        <f>F49/Лист1!#REF!</f>
        <v>#REF!</v>
      </c>
    </row>
    <row r="50" spans="1:8" ht="14.25" customHeight="1" hidden="1">
      <c r="A50" s="42" t="s">
        <v>68</v>
      </c>
      <c r="B50" s="52" t="s">
        <v>31</v>
      </c>
      <c r="C50" s="48"/>
      <c r="D50" s="78"/>
      <c r="E50" s="50"/>
      <c r="F50" s="111">
        <f t="shared" si="0"/>
        <v>0</v>
      </c>
      <c r="G50" s="81" t="e">
        <f>F50-Лист1!#REF!</f>
        <v>#REF!</v>
      </c>
      <c r="H50" s="128" t="e">
        <f>F50/Лист1!#REF!</f>
        <v>#REF!</v>
      </c>
    </row>
    <row r="51" spans="1:8" ht="14.25" customHeight="1" hidden="1">
      <c r="A51" s="42" t="s">
        <v>69</v>
      </c>
      <c r="B51" s="47" t="s">
        <v>33</v>
      </c>
      <c r="C51" s="48"/>
      <c r="D51" s="78"/>
      <c r="E51" s="50"/>
      <c r="F51" s="111">
        <f t="shared" si="0"/>
        <v>0</v>
      </c>
      <c r="G51" s="81" t="e">
        <f>F51-Лист1!#REF!</f>
        <v>#REF!</v>
      </c>
      <c r="H51" s="128" t="e">
        <f>F51/Лист1!#REF!</f>
        <v>#REF!</v>
      </c>
    </row>
    <row r="52" spans="1:8" ht="15" customHeight="1" hidden="1">
      <c r="A52" s="42" t="s">
        <v>70</v>
      </c>
      <c r="B52" s="43" t="s">
        <v>71</v>
      </c>
      <c r="C52" s="44">
        <f>C53*C55/1000</f>
        <v>0</v>
      </c>
      <c r="D52" s="93">
        <f>D53*D55/1000</f>
        <v>0</v>
      </c>
      <c r="E52" s="79">
        <f>E53*E55/1000</f>
        <v>0</v>
      </c>
      <c r="F52" s="111">
        <f t="shared" si="0"/>
        <v>0</v>
      </c>
      <c r="G52" s="81" t="e">
        <f>F52-Лист1!#REF!</f>
        <v>#REF!</v>
      </c>
      <c r="H52" s="128" t="e">
        <f>F52/Лист1!#REF!</f>
        <v>#REF!</v>
      </c>
    </row>
    <row r="53" spans="1:8" ht="14.25" customHeight="1" hidden="1">
      <c r="A53" s="42" t="s">
        <v>72</v>
      </c>
      <c r="B53" s="47" t="s">
        <v>29</v>
      </c>
      <c r="C53" s="48"/>
      <c r="D53" s="78"/>
      <c r="E53" s="50"/>
      <c r="F53" s="111">
        <f t="shared" si="0"/>
        <v>0</v>
      </c>
      <c r="G53" s="81" t="e">
        <f>F53-Лист1!#REF!</f>
        <v>#REF!</v>
      </c>
      <c r="H53" s="128" t="e">
        <f>F53/Лист1!#REF!</f>
        <v>#REF!</v>
      </c>
    </row>
    <row r="54" spans="1:8" ht="14.25" customHeight="1" hidden="1">
      <c r="A54" s="42" t="s">
        <v>73</v>
      </c>
      <c r="B54" s="52" t="s">
        <v>31</v>
      </c>
      <c r="C54" s="48"/>
      <c r="D54" s="78"/>
      <c r="E54" s="50"/>
      <c r="F54" s="111">
        <f t="shared" si="0"/>
        <v>0</v>
      </c>
      <c r="G54" s="81" t="e">
        <f>F54-Лист1!#REF!</f>
        <v>#REF!</v>
      </c>
      <c r="H54" s="128" t="e">
        <f>F54/Лист1!#REF!</f>
        <v>#REF!</v>
      </c>
    </row>
    <row r="55" spans="1:8" ht="14.25" customHeight="1" hidden="1">
      <c r="A55" s="42" t="s">
        <v>74</v>
      </c>
      <c r="B55" s="47" t="s">
        <v>33</v>
      </c>
      <c r="C55" s="48"/>
      <c r="D55" s="78"/>
      <c r="E55" s="50"/>
      <c r="F55" s="111">
        <f t="shared" si="0"/>
        <v>0</v>
      </c>
      <c r="G55" s="81" t="e">
        <f>F55-Лист1!#REF!</f>
        <v>#REF!</v>
      </c>
      <c r="H55" s="128" t="e">
        <f>F55/Лист1!#REF!</f>
        <v>#REF!</v>
      </c>
    </row>
    <row r="56" spans="1:8" ht="15" customHeight="1" hidden="1">
      <c r="A56" s="42" t="s">
        <v>75</v>
      </c>
      <c r="B56" s="43" t="s">
        <v>76</v>
      </c>
      <c r="C56" s="44">
        <f>C57*C59/1000</f>
        <v>0</v>
      </c>
      <c r="D56" s="93">
        <f>D57*D59/1000</f>
        <v>0</v>
      </c>
      <c r="E56" s="79">
        <f>E57*E59/1000</f>
        <v>0</v>
      </c>
      <c r="F56" s="111">
        <f t="shared" si="0"/>
        <v>0</v>
      </c>
      <c r="G56" s="81" t="e">
        <f>F56-Лист1!#REF!</f>
        <v>#REF!</v>
      </c>
      <c r="H56" s="128" t="e">
        <f>F56/Лист1!#REF!</f>
        <v>#REF!</v>
      </c>
    </row>
    <row r="57" spans="1:8" ht="14.25" customHeight="1" hidden="1">
      <c r="A57" s="42" t="s">
        <v>77</v>
      </c>
      <c r="B57" s="47" t="s">
        <v>29</v>
      </c>
      <c r="C57" s="48"/>
      <c r="D57" s="78"/>
      <c r="E57" s="50"/>
      <c r="F57" s="111">
        <f t="shared" si="0"/>
        <v>0</v>
      </c>
      <c r="G57" s="81" t="e">
        <f>F57-Лист1!#REF!</f>
        <v>#REF!</v>
      </c>
      <c r="H57" s="128" t="e">
        <f>F57/Лист1!#REF!</f>
        <v>#REF!</v>
      </c>
    </row>
    <row r="58" spans="1:8" ht="14.25" customHeight="1" hidden="1">
      <c r="A58" s="42" t="s">
        <v>78</v>
      </c>
      <c r="B58" s="52" t="s">
        <v>31</v>
      </c>
      <c r="C58" s="48"/>
      <c r="D58" s="78"/>
      <c r="E58" s="50"/>
      <c r="F58" s="111">
        <f t="shared" si="0"/>
        <v>0</v>
      </c>
      <c r="G58" s="81" t="e">
        <f>F58-Лист1!#REF!</f>
        <v>#REF!</v>
      </c>
      <c r="H58" s="128" t="e">
        <f>F58/Лист1!#REF!</f>
        <v>#REF!</v>
      </c>
    </row>
    <row r="59" spans="1:8" ht="14.25" customHeight="1" hidden="1">
      <c r="A59" s="42" t="s">
        <v>79</v>
      </c>
      <c r="B59" s="47" t="s">
        <v>33</v>
      </c>
      <c r="C59" s="48"/>
      <c r="D59" s="78"/>
      <c r="E59" s="50"/>
      <c r="F59" s="111">
        <f t="shared" si="0"/>
        <v>0</v>
      </c>
      <c r="G59" s="81" t="e">
        <f>F59-Лист1!#REF!</f>
        <v>#REF!</v>
      </c>
      <c r="H59" s="128" t="e">
        <f>F59/Лист1!#REF!</f>
        <v>#REF!</v>
      </c>
    </row>
    <row r="60" spans="1:8" ht="15" customHeight="1" hidden="1">
      <c r="A60" s="42" t="s">
        <v>80</v>
      </c>
      <c r="B60" s="43" t="s">
        <v>81</v>
      </c>
      <c r="C60" s="44">
        <f>C61*C63/1000</f>
        <v>0</v>
      </c>
      <c r="D60" s="93">
        <f>D61*D63/1000</f>
        <v>0</v>
      </c>
      <c r="E60" s="79">
        <f>E61*E63/1000</f>
        <v>0</v>
      </c>
      <c r="F60" s="111">
        <f t="shared" si="0"/>
        <v>0</v>
      </c>
      <c r="G60" s="81" t="e">
        <f>F60-Лист1!#REF!</f>
        <v>#REF!</v>
      </c>
      <c r="H60" s="128" t="e">
        <f>F60/Лист1!#REF!</f>
        <v>#REF!</v>
      </c>
    </row>
    <row r="61" spans="1:8" ht="14.25" customHeight="1" hidden="1">
      <c r="A61" s="42" t="s">
        <v>82</v>
      </c>
      <c r="B61" s="47" t="s">
        <v>29</v>
      </c>
      <c r="C61" s="48"/>
      <c r="D61" s="78"/>
      <c r="E61" s="50"/>
      <c r="F61" s="111">
        <f t="shared" si="0"/>
        <v>0</v>
      </c>
      <c r="G61" s="81" t="e">
        <f>F61-Лист1!#REF!</f>
        <v>#REF!</v>
      </c>
      <c r="H61" s="128" t="e">
        <f>F61/Лист1!#REF!</f>
        <v>#REF!</v>
      </c>
    </row>
    <row r="62" spans="1:8" ht="14.25" customHeight="1" hidden="1">
      <c r="A62" s="42" t="s">
        <v>83</v>
      </c>
      <c r="B62" s="52" t="s">
        <v>31</v>
      </c>
      <c r="C62" s="48"/>
      <c r="D62" s="78"/>
      <c r="E62" s="50"/>
      <c r="F62" s="111">
        <f t="shared" si="0"/>
        <v>0</v>
      </c>
      <c r="G62" s="81" t="e">
        <f>F62-Лист1!#REF!</f>
        <v>#REF!</v>
      </c>
      <c r="H62" s="128" t="e">
        <f>F62/Лист1!#REF!</f>
        <v>#REF!</v>
      </c>
    </row>
    <row r="63" spans="1:8" ht="14.25" customHeight="1" hidden="1">
      <c r="A63" s="42" t="s">
        <v>84</v>
      </c>
      <c r="B63" s="47" t="s">
        <v>33</v>
      </c>
      <c r="C63" s="48"/>
      <c r="D63" s="78"/>
      <c r="E63" s="50"/>
      <c r="F63" s="111">
        <f t="shared" si="0"/>
        <v>0</v>
      </c>
      <c r="G63" s="81" t="e">
        <f>F63-Лист1!#REF!</f>
        <v>#REF!</v>
      </c>
      <c r="H63" s="128" t="e">
        <f>F63/Лист1!#REF!</f>
        <v>#REF!</v>
      </c>
    </row>
    <row r="64" spans="1:8" ht="15" customHeight="1" hidden="1">
      <c r="A64" s="42" t="s">
        <v>85</v>
      </c>
      <c r="B64" s="43" t="s">
        <v>86</v>
      </c>
      <c r="C64" s="44">
        <f>C65*C67/1000</f>
        <v>0</v>
      </c>
      <c r="D64" s="93">
        <f>D65*D67/1000</f>
        <v>0</v>
      </c>
      <c r="E64" s="79">
        <f>E65*E67/1000</f>
        <v>0</v>
      </c>
      <c r="F64" s="111">
        <f t="shared" si="0"/>
        <v>0</v>
      </c>
      <c r="G64" s="81" t="e">
        <f>F64-Лист1!#REF!</f>
        <v>#REF!</v>
      </c>
      <c r="H64" s="128" t="e">
        <f>F64/Лист1!#REF!</f>
        <v>#REF!</v>
      </c>
    </row>
    <row r="65" spans="1:8" ht="14.25" customHeight="1" hidden="1">
      <c r="A65" s="42" t="s">
        <v>87</v>
      </c>
      <c r="B65" s="47" t="s">
        <v>29</v>
      </c>
      <c r="C65" s="48"/>
      <c r="D65" s="78"/>
      <c r="E65" s="50"/>
      <c r="F65" s="111">
        <f t="shared" si="0"/>
        <v>0</v>
      </c>
      <c r="G65" s="81" t="e">
        <f>F65-Лист1!#REF!</f>
        <v>#REF!</v>
      </c>
      <c r="H65" s="128" t="e">
        <f>F65/Лист1!#REF!</f>
        <v>#REF!</v>
      </c>
    </row>
    <row r="66" spans="1:8" ht="14.25" customHeight="1" hidden="1">
      <c r="A66" s="42" t="s">
        <v>88</v>
      </c>
      <c r="B66" s="52" t="s">
        <v>31</v>
      </c>
      <c r="C66" s="48"/>
      <c r="D66" s="78"/>
      <c r="E66" s="50"/>
      <c r="F66" s="111">
        <f t="shared" si="0"/>
        <v>0</v>
      </c>
      <c r="G66" s="81" t="e">
        <f>F66-Лист1!#REF!</f>
        <v>#REF!</v>
      </c>
      <c r="H66" s="128" t="e">
        <f>F66/Лист1!#REF!</f>
        <v>#REF!</v>
      </c>
    </row>
    <row r="67" spans="1:8" ht="14.25" customHeight="1" hidden="1">
      <c r="A67" s="42" t="s">
        <v>89</v>
      </c>
      <c r="B67" s="47" t="s">
        <v>33</v>
      </c>
      <c r="C67" s="48"/>
      <c r="D67" s="78"/>
      <c r="E67" s="50"/>
      <c r="F67" s="111">
        <f t="shared" si="0"/>
        <v>0</v>
      </c>
      <c r="G67" s="81" t="e">
        <f>F67-Лист1!#REF!</f>
        <v>#REF!</v>
      </c>
      <c r="H67" s="128" t="e">
        <f>F67/Лист1!#REF!</f>
        <v>#REF!</v>
      </c>
    </row>
    <row r="68" spans="1:8" ht="15" customHeight="1" hidden="1">
      <c r="A68" s="42" t="s">
        <v>90</v>
      </c>
      <c r="B68" s="43" t="s">
        <v>91</v>
      </c>
      <c r="C68" s="44">
        <f>C69*C71/1000</f>
        <v>0</v>
      </c>
      <c r="D68" s="93">
        <f>D69*D71/1000</f>
        <v>0</v>
      </c>
      <c r="E68" s="79">
        <f>E69*E71/1000</f>
        <v>0</v>
      </c>
      <c r="F68" s="111">
        <f t="shared" si="0"/>
        <v>0</v>
      </c>
      <c r="G68" s="81" t="e">
        <f>F68-Лист1!#REF!</f>
        <v>#REF!</v>
      </c>
      <c r="H68" s="128" t="e">
        <f>F68/Лист1!#REF!</f>
        <v>#REF!</v>
      </c>
    </row>
    <row r="69" spans="1:8" ht="14.25" customHeight="1" hidden="1">
      <c r="A69" s="42" t="s">
        <v>92</v>
      </c>
      <c r="B69" s="47" t="s">
        <v>29</v>
      </c>
      <c r="C69" s="48"/>
      <c r="D69" s="78"/>
      <c r="E69" s="50"/>
      <c r="F69" s="111">
        <f t="shared" si="0"/>
        <v>0</v>
      </c>
      <c r="G69" s="81" t="e">
        <f>F69-Лист1!#REF!</f>
        <v>#REF!</v>
      </c>
      <c r="H69" s="128" t="e">
        <f>F69/Лист1!#REF!</f>
        <v>#REF!</v>
      </c>
    </row>
    <row r="70" spans="1:8" ht="14.25" customHeight="1" hidden="1">
      <c r="A70" s="42" t="s">
        <v>93</v>
      </c>
      <c r="B70" s="52" t="s">
        <v>31</v>
      </c>
      <c r="C70" s="48"/>
      <c r="D70" s="78"/>
      <c r="E70" s="50"/>
      <c r="F70" s="111">
        <f t="shared" si="0"/>
        <v>0</v>
      </c>
      <c r="G70" s="81" t="e">
        <f>F70-Лист1!#REF!</f>
        <v>#REF!</v>
      </c>
      <c r="H70" s="128" t="e">
        <f>F70/Лист1!#REF!</f>
        <v>#REF!</v>
      </c>
    </row>
    <row r="71" spans="1:8" ht="14.25" customHeight="1" hidden="1">
      <c r="A71" s="42" t="s">
        <v>94</v>
      </c>
      <c r="B71" s="47" t="s">
        <v>33</v>
      </c>
      <c r="C71" s="48"/>
      <c r="D71" s="78"/>
      <c r="E71" s="50"/>
      <c r="F71" s="111">
        <f t="shared" si="0"/>
        <v>0</v>
      </c>
      <c r="G71" s="81" t="e">
        <f>F71-Лист1!#REF!</f>
        <v>#REF!</v>
      </c>
      <c r="H71" s="128" t="e">
        <f>F71/Лист1!#REF!</f>
        <v>#REF!</v>
      </c>
    </row>
    <row r="72" spans="1:8" ht="15" customHeight="1" hidden="1">
      <c r="A72" s="42" t="s">
        <v>95</v>
      </c>
      <c r="B72" s="43" t="s">
        <v>96</v>
      </c>
      <c r="C72" s="44">
        <f>C73*C75/1000</f>
        <v>0</v>
      </c>
      <c r="D72" s="93">
        <f>D73*D75/1000</f>
        <v>0</v>
      </c>
      <c r="E72" s="79">
        <f>E73*E75/1000</f>
        <v>0</v>
      </c>
      <c r="F72" s="111">
        <f t="shared" si="0"/>
        <v>0</v>
      </c>
      <c r="G72" s="81" t="e">
        <f>F72-Лист1!#REF!</f>
        <v>#REF!</v>
      </c>
      <c r="H72" s="128" t="e">
        <f>F72/Лист1!#REF!</f>
        <v>#REF!</v>
      </c>
    </row>
    <row r="73" spans="1:8" ht="14.25" customHeight="1" hidden="1">
      <c r="A73" s="42" t="s">
        <v>97</v>
      </c>
      <c r="B73" s="47" t="s">
        <v>29</v>
      </c>
      <c r="C73" s="48"/>
      <c r="D73" s="78"/>
      <c r="E73" s="50"/>
      <c r="F73" s="111">
        <f t="shared" si="0"/>
        <v>0</v>
      </c>
      <c r="G73" s="81" t="e">
        <f>F73-Лист1!#REF!</f>
        <v>#REF!</v>
      </c>
      <c r="H73" s="128" t="e">
        <f>F73/Лист1!#REF!</f>
        <v>#REF!</v>
      </c>
    </row>
    <row r="74" spans="1:8" ht="14.25" customHeight="1" hidden="1">
      <c r="A74" s="42" t="s">
        <v>98</v>
      </c>
      <c r="B74" s="52" t="s">
        <v>31</v>
      </c>
      <c r="C74" s="48"/>
      <c r="D74" s="78"/>
      <c r="E74" s="50"/>
      <c r="F74" s="111">
        <f t="shared" si="0"/>
        <v>0</v>
      </c>
      <c r="G74" s="81" t="e">
        <f>F74-Лист1!#REF!</f>
        <v>#REF!</v>
      </c>
      <c r="H74" s="128" t="e">
        <f>F74/Лист1!#REF!</f>
        <v>#REF!</v>
      </c>
    </row>
    <row r="75" spans="1:8" ht="14.25" customHeight="1" hidden="1">
      <c r="A75" s="42" t="s">
        <v>99</v>
      </c>
      <c r="B75" s="47" t="s">
        <v>33</v>
      </c>
      <c r="C75" s="48"/>
      <c r="D75" s="78"/>
      <c r="E75" s="50"/>
      <c r="F75" s="111">
        <f t="shared" si="0"/>
        <v>0</v>
      </c>
      <c r="G75" s="81" t="e">
        <f>F75-Лист1!#REF!</f>
        <v>#REF!</v>
      </c>
      <c r="H75" s="128" t="e">
        <f>F75/Лист1!#REF!</f>
        <v>#REF!</v>
      </c>
    </row>
    <row r="76" spans="1:8" ht="22.5" customHeight="1" hidden="1">
      <c r="A76" s="42" t="s">
        <v>100</v>
      </c>
      <c r="B76" s="43" t="s">
        <v>101</v>
      </c>
      <c r="C76" s="45">
        <f>C77+C83+C89+C95+C101+C80+C86+C92+C98+C104</f>
        <v>0</v>
      </c>
      <c r="D76" s="67">
        <f>D77+D83+D89+D95+D101+D80+D86+D92+D98+D104</f>
        <v>0</v>
      </c>
      <c r="E76" s="119">
        <f>E77+E83+E89+E95+E101+E80+E86+E92+E98+E104</f>
        <v>0</v>
      </c>
      <c r="F76" s="111">
        <f t="shared" si="0"/>
        <v>0</v>
      </c>
      <c r="G76" s="81" t="e">
        <f>F76-Лист1!#REF!</f>
        <v>#REF!</v>
      </c>
      <c r="H76" s="128" t="e">
        <f>F76/Лист1!#REF!</f>
        <v>#REF!</v>
      </c>
    </row>
    <row r="77" spans="1:8" ht="15" customHeight="1" hidden="1">
      <c r="A77" s="42" t="s">
        <v>102</v>
      </c>
      <c r="B77" s="43" t="s">
        <v>103</v>
      </c>
      <c r="C77" s="45">
        <f>C78*C79</f>
        <v>0</v>
      </c>
      <c r="D77" s="67">
        <f>D78*D79</f>
        <v>0</v>
      </c>
      <c r="E77" s="119">
        <f>E78*E79</f>
        <v>0</v>
      </c>
      <c r="F77" s="111">
        <f aca="true" t="shared" si="1" ref="F77:F135">SUM(C77:E77)</f>
        <v>0</v>
      </c>
      <c r="G77" s="81" t="e">
        <f>F77-Лист1!#REF!</f>
        <v>#REF!</v>
      </c>
      <c r="H77" s="128" t="e">
        <f>F77/Лист1!#REF!</f>
        <v>#REF!</v>
      </c>
    </row>
    <row r="78" spans="1:8" ht="14.25" customHeight="1" hidden="1">
      <c r="A78" s="42" t="s">
        <v>104</v>
      </c>
      <c r="B78" s="57" t="s">
        <v>105</v>
      </c>
      <c r="C78" s="49"/>
      <c r="D78" s="76"/>
      <c r="E78" s="104"/>
      <c r="F78" s="111">
        <f t="shared" si="1"/>
        <v>0</v>
      </c>
      <c r="G78" s="81" t="e">
        <f>F78-Лист1!#REF!</f>
        <v>#REF!</v>
      </c>
      <c r="H78" s="128" t="e">
        <f>F78/Лист1!#REF!</f>
        <v>#REF!</v>
      </c>
    </row>
    <row r="79" spans="1:8" ht="14.25" customHeight="1" hidden="1">
      <c r="A79" s="42" t="s">
        <v>106</v>
      </c>
      <c r="B79" s="57" t="s">
        <v>107</v>
      </c>
      <c r="C79" s="49"/>
      <c r="D79" s="76"/>
      <c r="E79" s="104"/>
      <c r="F79" s="111">
        <f t="shared" si="1"/>
        <v>0</v>
      </c>
      <c r="G79" s="81" t="e">
        <f>F79-Лист1!#REF!</f>
        <v>#REF!</v>
      </c>
      <c r="H79" s="128" t="e">
        <f>F79/Лист1!#REF!</f>
        <v>#REF!</v>
      </c>
    </row>
    <row r="80" spans="1:8" ht="15" customHeight="1" hidden="1">
      <c r="A80" s="42" t="s">
        <v>108</v>
      </c>
      <c r="B80" s="59" t="s">
        <v>109</v>
      </c>
      <c r="C80" s="45">
        <f>C81*C82</f>
        <v>0</v>
      </c>
      <c r="D80" s="67">
        <f>D81*D82</f>
        <v>0</v>
      </c>
      <c r="E80" s="119">
        <f>E81*E82</f>
        <v>0</v>
      </c>
      <c r="F80" s="111">
        <f t="shared" si="1"/>
        <v>0</v>
      </c>
      <c r="G80" s="81" t="e">
        <f>F80-Лист1!#REF!</f>
        <v>#REF!</v>
      </c>
      <c r="H80" s="128" t="e">
        <f>F80/Лист1!#REF!</f>
        <v>#REF!</v>
      </c>
    </row>
    <row r="81" spans="1:8" ht="14.25" customHeight="1" hidden="1">
      <c r="A81" s="42" t="s">
        <v>110</v>
      </c>
      <c r="B81" s="60" t="s">
        <v>111</v>
      </c>
      <c r="C81" s="49"/>
      <c r="D81" s="76"/>
      <c r="E81" s="104"/>
      <c r="F81" s="111">
        <f t="shared" si="1"/>
        <v>0</v>
      </c>
      <c r="G81" s="81" t="e">
        <f>F81-Лист1!#REF!</f>
        <v>#REF!</v>
      </c>
      <c r="H81" s="128" t="e">
        <f>F81/Лист1!#REF!</f>
        <v>#REF!</v>
      </c>
    </row>
    <row r="82" spans="1:8" ht="14.25" customHeight="1" hidden="1">
      <c r="A82" s="42" t="s">
        <v>112</v>
      </c>
      <c r="B82" s="60" t="s">
        <v>113</v>
      </c>
      <c r="C82" s="49"/>
      <c r="D82" s="76"/>
      <c r="E82" s="104"/>
      <c r="F82" s="111">
        <f t="shared" si="1"/>
        <v>0</v>
      </c>
      <c r="G82" s="81" t="e">
        <f>F82-Лист1!#REF!</f>
        <v>#REF!</v>
      </c>
      <c r="H82" s="128" t="e">
        <f>F82/Лист1!#REF!</f>
        <v>#REF!</v>
      </c>
    </row>
    <row r="83" spans="1:8" ht="15" customHeight="1" hidden="1">
      <c r="A83" s="42" t="s">
        <v>114</v>
      </c>
      <c r="B83" s="43" t="s">
        <v>115</v>
      </c>
      <c r="C83" s="45">
        <f>C84*C85</f>
        <v>0</v>
      </c>
      <c r="D83" s="67">
        <f>D84*D85</f>
        <v>0</v>
      </c>
      <c r="E83" s="119">
        <f>E84*E85</f>
        <v>0</v>
      </c>
      <c r="F83" s="111">
        <f t="shared" si="1"/>
        <v>0</v>
      </c>
      <c r="G83" s="81" t="e">
        <f>F83-Лист1!#REF!</f>
        <v>#REF!</v>
      </c>
      <c r="H83" s="128" t="e">
        <f>F83/Лист1!#REF!</f>
        <v>#REF!</v>
      </c>
    </row>
    <row r="84" spans="1:8" ht="14.25" customHeight="1" hidden="1">
      <c r="A84" s="42" t="s">
        <v>116</v>
      </c>
      <c r="B84" s="57" t="s">
        <v>105</v>
      </c>
      <c r="C84" s="49"/>
      <c r="D84" s="76"/>
      <c r="E84" s="104"/>
      <c r="F84" s="111">
        <f t="shared" si="1"/>
        <v>0</v>
      </c>
      <c r="G84" s="81" t="e">
        <f>F84-Лист1!#REF!</f>
        <v>#REF!</v>
      </c>
      <c r="H84" s="128" t="e">
        <f>F84/Лист1!#REF!</f>
        <v>#REF!</v>
      </c>
    </row>
    <row r="85" spans="1:8" ht="14.25" customHeight="1" hidden="1">
      <c r="A85" s="42" t="s">
        <v>117</v>
      </c>
      <c r="B85" s="57" t="s">
        <v>107</v>
      </c>
      <c r="C85" s="49"/>
      <c r="D85" s="76"/>
      <c r="E85" s="104"/>
      <c r="F85" s="111">
        <f t="shared" si="1"/>
        <v>0</v>
      </c>
      <c r="G85" s="81" t="e">
        <f>F85-Лист1!#REF!</f>
        <v>#REF!</v>
      </c>
      <c r="H85" s="128" t="e">
        <f>F85/Лист1!#REF!</f>
        <v>#REF!</v>
      </c>
    </row>
    <row r="86" spans="1:8" ht="15" customHeight="1" hidden="1">
      <c r="A86" s="42" t="s">
        <v>118</v>
      </c>
      <c r="B86" s="59" t="s">
        <v>119</v>
      </c>
      <c r="C86" s="45">
        <f>C87*C88</f>
        <v>0</v>
      </c>
      <c r="D86" s="67">
        <f>D87*D88</f>
        <v>0</v>
      </c>
      <c r="E86" s="119">
        <f>E87*E88</f>
        <v>0</v>
      </c>
      <c r="F86" s="111">
        <f t="shared" si="1"/>
        <v>0</v>
      </c>
      <c r="G86" s="81" t="e">
        <f>F86-Лист1!#REF!</f>
        <v>#REF!</v>
      </c>
      <c r="H86" s="128" t="e">
        <f>F86/Лист1!#REF!</f>
        <v>#REF!</v>
      </c>
    </row>
    <row r="87" spans="1:8" ht="14.25" customHeight="1" hidden="1">
      <c r="A87" s="42" t="s">
        <v>120</v>
      </c>
      <c r="B87" s="57" t="s">
        <v>111</v>
      </c>
      <c r="C87" s="49"/>
      <c r="D87" s="76"/>
      <c r="E87" s="104"/>
      <c r="F87" s="111">
        <f t="shared" si="1"/>
        <v>0</v>
      </c>
      <c r="G87" s="81" t="e">
        <f>F87-Лист1!#REF!</f>
        <v>#REF!</v>
      </c>
      <c r="H87" s="128" t="e">
        <f>F87/Лист1!#REF!</f>
        <v>#REF!</v>
      </c>
    </row>
    <row r="88" spans="1:8" ht="14.25" customHeight="1" hidden="1">
      <c r="A88" s="42" t="s">
        <v>121</v>
      </c>
      <c r="B88" s="57" t="s">
        <v>113</v>
      </c>
      <c r="C88" s="49"/>
      <c r="D88" s="76"/>
      <c r="E88" s="104"/>
      <c r="F88" s="111">
        <f t="shared" si="1"/>
        <v>0</v>
      </c>
      <c r="G88" s="81" t="e">
        <f>F88-Лист1!#REF!</f>
        <v>#REF!</v>
      </c>
      <c r="H88" s="128" t="e">
        <f>F88/Лист1!#REF!</f>
        <v>#REF!</v>
      </c>
    </row>
    <row r="89" spans="1:8" ht="15" customHeight="1" hidden="1">
      <c r="A89" s="42" t="s">
        <v>122</v>
      </c>
      <c r="B89" s="43" t="s">
        <v>123</v>
      </c>
      <c r="C89" s="45">
        <f>C90*C91</f>
        <v>0</v>
      </c>
      <c r="D89" s="67">
        <f>D90*D91</f>
        <v>0</v>
      </c>
      <c r="E89" s="119">
        <f>E90*E91</f>
        <v>0</v>
      </c>
      <c r="F89" s="111">
        <f t="shared" si="1"/>
        <v>0</v>
      </c>
      <c r="G89" s="81" t="e">
        <f>F89-Лист1!#REF!</f>
        <v>#REF!</v>
      </c>
      <c r="H89" s="128" t="e">
        <f>F89/Лист1!#REF!</f>
        <v>#REF!</v>
      </c>
    </row>
    <row r="90" spans="1:8" ht="14.25" customHeight="1" hidden="1">
      <c r="A90" s="42" t="s">
        <v>124</v>
      </c>
      <c r="B90" s="57" t="s">
        <v>105</v>
      </c>
      <c r="C90" s="49"/>
      <c r="D90" s="76"/>
      <c r="E90" s="104"/>
      <c r="F90" s="111">
        <f t="shared" si="1"/>
        <v>0</v>
      </c>
      <c r="G90" s="81" t="e">
        <f>F90-Лист1!#REF!</f>
        <v>#REF!</v>
      </c>
      <c r="H90" s="128" t="e">
        <f>F90/Лист1!#REF!</f>
        <v>#REF!</v>
      </c>
    </row>
    <row r="91" spans="1:8" ht="14.25" customHeight="1" hidden="1">
      <c r="A91" s="42" t="s">
        <v>125</v>
      </c>
      <c r="B91" s="57" t="s">
        <v>107</v>
      </c>
      <c r="C91" s="49"/>
      <c r="D91" s="76"/>
      <c r="E91" s="104"/>
      <c r="F91" s="111">
        <f t="shared" si="1"/>
        <v>0</v>
      </c>
      <c r="G91" s="81" t="e">
        <f>F91-Лист1!#REF!</f>
        <v>#REF!</v>
      </c>
      <c r="H91" s="128" t="e">
        <f>F91/Лист1!#REF!</f>
        <v>#REF!</v>
      </c>
    </row>
    <row r="92" spans="1:8" ht="15" customHeight="1" hidden="1">
      <c r="A92" s="42" t="s">
        <v>126</v>
      </c>
      <c r="B92" s="59" t="s">
        <v>127</v>
      </c>
      <c r="C92" s="45">
        <f>C93*C94</f>
        <v>0</v>
      </c>
      <c r="D92" s="67">
        <f>D93*D94</f>
        <v>0</v>
      </c>
      <c r="E92" s="119">
        <f>E93*E94</f>
        <v>0</v>
      </c>
      <c r="F92" s="111">
        <f t="shared" si="1"/>
        <v>0</v>
      </c>
      <c r="G92" s="81" t="e">
        <f>F92-Лист1!#REF!</f>
        <v>#REF!</v>
      </c>
      <c r="H92" s="128" t="e">
        <f>F92/Лист1!#REF!</f>
        <v>#REF!</v>
      </c>
    </row>
    <row r="93" spans="1:8" ht="14.25" customHeight="1" hidden="1">
      <c r="A93" s="42" t="s">
        <v>128</v>
      </c>
      <c r="B93" s="57" t="s">
        <v>111</v>
      </c>
      <c r="C93" s="49"/>
      <c r="D93" s="76"/>
      <c r="E93" s="104"/>
      <c r="F93" s="111">
        <f t="shared" si="1"/>
        <v>0</v>
      </c>
      <c r="G93" s="81" t="e">
        <f>F93-Лист1!#REF!</f>
        <v>#REF!</v>
      </c>
      <c r="H93" s="128" t="e">
        <f>F93/Лист1!#REF!</f>
        <v>#REF!</v>
      </c>
    </row>
    <row r="94" spans="1:8" ht="14.25" customHeight="1" hidden="1">
      <c r="A94" s="42" t="s">
        <v>129</v>
      </c>
      <c r="B94" s="57" t="s">
        <v>113</v>
      </c>
      <c r="C94" s="49"/>
      <c r="D94" s="76"/>
      <c r="E94" s="104"/>
      <c r="F94" s="111">
        <f t="shared" si="1"/>
        <v>0</v>
      </c>
      <c r="G94" s="81" t="e">
        <f>F94-Лист1!#REF!</f>
        <v>#REF!</v>
      </c>
      <c r="H94" s="128" t="e">
        <f>F94/Лист1!#REF!</f>
        <v>#REF!</v>
      </c>
    </row>
    <row r="95" spans="1:8" ht="15" customHeight="1" hidden="1">
      <c r="A95" s="42" t="s">
        <v>130</v>
      </c>
      <c r="B95" s="43" t="s">
        <v>131</v>
      </c>
      <c r="C95" s="45">
        <f>C96*C97</f>
        <v>0</v>
      </c>
      <c r="D95" s="67">
        <f>D96*D97</f>
        <v>0</v>
      </c>
      <c r="E95" s="119">
        <f>E96*E97</f>
        <v>0</v>
      </c>
      <c r="F95" s="111">
        <f t="shared" si="1"/>
        <v>0</v>
      </c>
      <c r="G95" s="81" t="e">
        <f>F95-Лист1!#REF!</f>
        <v>#REF!</v>
      </c>
      <c r="H95" s="128" t="e">
        <f>F95/Лист1!#REF!</f>
        <v>#REF!</v>
      </c>
    </row>
    <row r="96" spans="1:8" ht="14.25" customHeight="1" hidden="1">
      <c r="A96" s="42" t="s">
        <v>132</v>
      </c>
      <c r="B96" s="57" t="s">
        <v>105</v>
      </c>
      <c r="C96" s="49"/>
      <c r="D96" s="76"/>
      <c r="E96" s="104"/>
      <c r="F96" s="111">
        <f t="shared" si="1"/>
        <v>0</v>
      </c>
      <c r="G96" s="81" t="e">
        <f>F96-Лист1!#REF!</f>
        <v>#REF!</v>
      </c>
      <c r="H96" s="128" t="e">
        <f>F96/Лист1!#REF!</f>
        <v>#REF!</v>
      </c>
    </row>
    <row r="97" spans="1:8" ht="14.25" customHeight="1" hidden="1">
      <c r="A97" s="42" t="s">
        <v>133</v>
      </c>
      <c r="B97" s="57" t="s">
        <v>107</v>
      </c>
      <c r="C97" s="49"/>
      <c r="D97" s="76"/>
      <c r="E97" s="104"/>
      <c r="F97" s="111">
        <f t="shared" si="1"/>
        <v>0</v>
      </c>
      <c r="G97" s="81" t="e">
        <f>F97-Лист1!#REF!</f>
        <v>#REF!</v>
      </c>
      <c r="H97" s="128" t="e">
        <f>F97/Лист1!#REF!</f>
        <v>#REF!</v>
      </c>
    </row>
    <row r="98" spans="1:8" ht="22.5" customHeight="1" hidden="1">
      <c r="A98" s="42" t="s">
        <v>134</v>
      </c>
      <c r="B98" s="59" t="s">
        <v>135</v>
      </c>
      <c r="C98" s="45">
        <f>C99*C100</f>
        <v>0</v>
      </c>
      <c r="D98" s="67">
        <f>D99*D100</f>
        <v>0</v>
      </c>
      <c r="E98" s="119">
        <f>E99*E100</f>
        <v>0</v>
      </c>
      <c r="F98" s="111">
        <f t="shared" si="1"/>
        <v>0</v>
      </c>
      <c r="G98" s="81" t="e">
        <f>F98-Лист1!#REF!</f>
        <v>#REF!</v>
      </c>
      <c r="H98" s="128" t="e">
        <f>F98/Лист1!#REF!</f>
        <v>#REF!</v>
      </c>
    </row>
    <row r="99" spans="1:8" ht="14.25" customHeight="1" hidden="1">
      <c r="A99" s="42" t="s">
        <v>136</v>
      </c>
      <c r="B99" s="57" t="s">
        <v>111</v>
      </c>
      <c r="C99" s="49"/>
      <c r="D99" s="76"/>
      <c r="E99" s="104"/>
      <c r="F99" s="111">
        <f t="shared" si="1"/>
        <v>0</v>
      </c>
      <c r="G99" s="81" t="e">
        <f>F99-Лист1!#REF!</f>
        <v>#REF!</v>
      </c>
      <c r="H99" s="128" t="e">
        <f>F99/Лист1!#REF!</f>
        <v>#REF!</v>
      </c>
    </row>
    <row r="100" spans="1:8" ht="14.25" customHeight="1" hidden="1">
      <c r="A100" s="42" t="s">
        <v>137</v>
      </c>
      <c r="B100" s="57" t="s">
        <v>113</v>
      </c>
      <c r="C100" s="49"/>
      <c r="D100" s="76"/>
      <c r="E100" s="104"/>
      <c r="F100" s="111">
        <f t="shared" si="1"/>
        <v>0</v>
      </c>
      <c r="G100" s="81" t="e">
        <f>F100-Лист1!#REF!</f>
        <v>#REF!</v>
      </c>
      <c r="H100" s="128" t="e">
        <f>F100/Лист1!#REF!</f>
        <v>#REF!</v>
      </c>
    </row>
    <row r="101" spans="1:8" ht="22.5" customHeight="1" hidden="1">
      <c r="A101" s="42" t="s">
        <v>138</v>
      </c>
      <c r="B101" s="43" t="s">
        <v>139</v>
      </c>
      <c r="C101" s="45">
        <f>C102*C103</f>
        <v>0</v>
      </c>
      <c r="D101" s="67">
        <f>D102*D103</f>
        <v>0</v>
      </c>
      <c r="E101" s="119">
        <f>E102*E103</f>
        <v>0</v>
      </c>
      <c r="F101" s="111">
        <f t="shared" si="1"/>
        <v>0</v>
      </c>
      <c r="G101" s="81" t="e">
        <f>F101-Лист1!#REF!</f>
        <v>#REF!</v>
      </c>
      <c r="H101" s="128" t="e">
        <f>F101/Лист1!#REF!</f>
        <v>#REF!</v>
      </c>
    </row>
    <row r="102" spans="1:8" ht="14.25" customHeight="1" hidden="1">
      <c r="A102" s="42" t="s">
        <v>140</v>
      </c>
      <c r="B102" s="57" t="s">
        <v>105</v>
      </c>
      <c r="C102" s="49"/>
      <c r="D102" s="76"/>
      <c r="E102" s="104"/>
      <c r="F102" s="111">
        <f t="shared" si="1"/>
        <v>0</v>
      </c>
      <c r="G102" s="81" t="e">
        <f>F102-Лист1!#REF!</f>
        <v>#REF!</v>
      </c>
      <c r="H102" s="128" t="e">
        <f>F102/Лист1!#REF!</f>
        <v>#REF!</v>
      </c>
    </row>
    <row r="103" spans="1:8" ht="14.25" customHeight="1" hidden="1">
      <c r="A103" s="42" t="s">
        <v>141</v>
      </c>
      <c r="B103" s="57" t="s">
        <v>107</v>
      </c>
      <c r="C103" s="49"/>
      <c r="D103" s="76"/>
      <c r="E103" s="104"/>
      <c r="F103" s="111">
        <f t="shared" si="1"/>
        <v>0</v>
      </c>
      <c r="G103" s="81" t="e">
        <f>F103-Лист1!#REF!</f>
        <v>#REF!</v>
      </c>
      <c r="H103" s="128" t="e">
        <f>F103/Лист1!#REF!</f>
        <v>#REF!</v>
      </c>
    </row>
    <row r="104" spans="1:8" ht="22.5" customHeight="1" hidden="1">
      <c r="A104" s="42" t="s">
        <v>142</v>
      </c>
      <c r="B104" s="59" t="s">
        <v>143</v>
      </c>
      <c r="C104" s="45">
        <f>C105*C106</f>
        <v>0</v>
      </c>
      <c r="D104" s="67">
        <f>D105*D106</f>
        <v>0</v>
      </c>
      <c r="E104" s="119">
        <f>E105*E106</f>
        <v>0</v>
      </c>
      <c r="F104" s="111">
        <f t="shared" si="1"/>
        <v>0</v>
      </c>
      <c r="G104" s="81" t="e">
        <f>F104-Лист1!#REF!</f>
        <v>#REF!</v>
      </c>
      <c r="H104" s="128" t="e">
        <f>F104/Лист1!#REF!</f>
        <v>#REF!</v>
      </c>
    </row>
    <row r="105" spans="1:8" ht="14.25" customHeight="1" hidden="1">
      <c r="A105" s="42" t="s">
        <v>144</v>
      </c>
      <c r="B105" s="57" t="s">
        <v>111</v>
      </c>
      <c r="C105" s="49"/>
      <c r="D105" s="76"/>
      <c r="E105" s="104"/>
      <c r="F105" s="111">
        <f t="shared" si="1"/>
        <v>0</v>
      </c>
      <c r="G105" s="81" t="e">
        <f>F105-Лист1!#REF!</f>
        <v>#REF!</v>
      </c>
      <c r="H105" s="128" t="e">
        <f>F105/Лист1!#REF!</f>
        <v>#REF!</v>
      </c>
    </row>
    <row r="106" spans="1:8" ht="14.25" customHeight="1" hidden="1">
      <c r="A106" s="42" t="s">
        <v>145</v>
      </c>
      <c r="B106" s="57" t="s">
        <v>113</v>
      </c>
      <c r="C106" s="49"/>
      <c r="D106" s="76"/>
      <c r="E106" s="104"/>
      <c r="F106" s="111">
        <f t="shared" si="1"/>
        <v>0</v>
      </c>
      <c r="G106" s="81" t="e">
        <f>F106-Лист1!#REF!</f>
        <v>#REF!</v>
      </c>
      <c r="H106" s="128" t="e">
        <f>F106/Лист1!#REF!</f>
        <v>#REF!</v>
      </c>
    </row>
    <row r="107" spans="1:8" ht="14.25" customHeight="1" hidden="1">
      <c r="A107" s="42" t="s">
        <v>146</v>
      </c>
      <c r="B107" s="43" t="s">
        <v>147</v>
      </c>
      <c r="C107" s="49"/>
      <c r="D107" s="76"/>
      <c r="E107" s="104"/>
      <c r="F107" s="111">
        <f t="shared" si="1"/>
        <v>0</v>
      </c>
      <c r="G107" s="81" t="e">
        <f>F107-Лист1!#REF!</f>
        <v>#REF!</v>
      </c>
      <c r="H107" s="128" t="e">
        <f>F107/Лист1!#REF!</f>
        <v>#REF!</v>
      </c>
    </row>
    <row r="108" spans="1:8" ht="15">
      <c r="A108" s="37">
        <v>2</v>
      </c>
      <c r="B108" s="30" t="s">
        <v>148</v>
      </c>
      <c r="C108" s="61">
        <v>72667</v>
      </c>
      <c r="D108" s="96">
        <v>4872</v>
      </c>
      <c r="E108" s="120">
        <v>62950</v>
      </c>
      <c r="F108" s="113">
        <f t="shared" si="1"/>
        <v>140489</v>
      </c>
      <c r="G108" s="113" t="e">
        <f>F108-Лист1!#REF!</f>
        <v>#REF!</v>
      </c>
      <c r="H108" s="144" t="e">
        <f>F108/Лист1!#REF!</f>
        <v>#REF!</v>
      </c>
    </row>
    <row r="109" spans="1:8" ht="22.5">
      <c r="A109" s="37">
        <v>3</v>
      </c>
      <c r="B109" s="30" t="s">
        <v>149</v>
      </c>
      <c r="C109" s="38">
        <f>SUM(C110:C113)</f>
        <v>0</v>
      </c>
      <c r="D109" s="92">
        <f>SUM(D110:D113)</f>
        <v>0</v>
      </c>
      <c r="E109" s="41">
        <f>SUM(E110:E113)</f>
        <v>0</v>
      </c>
      <c r="F109" s="126">
        <f t="shared" si="1"/>
        <v>0</v>
      </c>
      <c r="G109" s="126"/>
      <c r="H109" s="127"/>
    </row>
    <row r="110" spans="1:8" ht="33.75">
      <c r="A110" s="42" t="s">
        <v>150</v>
      </c>
      <c r="B110" s="52" t="s">
        <v>151</v>
      </c>
      <c r="C110" s="48"/>
      <c r="D110" s="78"/>
      <c r="E110" s="50"/>
      <c r="F110" s="81">
        <f t="shared" si="1"/>
        <v>0</v>
      </c>
      <c r="G110" s="81"/>
      <c r="H110" s="128"/>
    </row>
    <row r="111" spans="1:8" ht="33.75">
      <c r="A111" s="42" t="s">
        <v>152</v>
      </c>
      <c r="B111" s="52" t="s">
        <v>153</v>
      </c>
      <c r="C111" s="48"/>
      <c r="D111" s="78"/>
      <c r="E111" s="50"/>
      <c r="F111" s="81">
        <f t="shared" si="1"/>
        <v>0</v>
      </c>
      <c r="G111" s="81"/>
      <c r="H111" s="128"/>
    </row>
    <row r="112" spans="1:8" ht="33.75">
      <c r="A112" s="42" t="s">
        <v>154</v>
      </c>
      <c r="B112" s="52" t="s">
        <v>155</v>
      </c>
      <c r="C112" s="48"/>
      <c r="D112" s="78"/>
      <c r="E112" s="50"/>
      <c r="F112" s="81">
        <f t="shared" si="1"/>
        <v>0</v>
      </c>
      <c r="G112" s="81"/>
      <c r="H112" s="128"/>
    </row>
    <row r="113" spans="1:8" ht="33.75">
      <c r="A113" s="42" t="s">
        <v>156</v>
      </c>
      <c r="B113" s="52" t="s">
        <v>157</v>
      </c>
      <c r="C113" s="48"/>
      <c r="D113" s="78"/>
      <c r="E113" s="50"/>
      <c r="F113" s="81">
        <f t="shared" si="1"/>
        <v>0</v>
      </c>
      <c r="G113" s="81"/>
      <c r="H113" s="128"/>
    </row>
    <row r="114" spans="1:8" ht="33.75" customHeight="1">
      <c r="A114" s="37" t="s">
        <v>14</v>
      </c>
      <c r="B114" s="30" t="s">
        <v>158</v>
      </c>
      <c r="C114" s="61">
        <v>1924003.59255</v>
      </c>
      <c r="D114" s="96">
        <v>217800.18</v>
      </c>
      <c r="E114" s="120">
        <v>474743.30669999996</v>
      </c>
      <c r="F114" s="113">
        <f>SUM(C114:E114)</f>
        <v>2616547.07925</v>
      </c>
      <c r="G114" s="113" t="e">
        <f>F114-Лист1!#REF!</f>
        <v>#REF!</v>
      </c>
      <c r="H114" s="144" t="e">
        <f>F114/Лист1!#REF!</f>
        <v>#REF!</v>
      </c>
    </row>
    <row r="115" spans="1:8" ht="33.75" customHeight="1">
      <c r="A115" s="65" t="s">
        <v>159</v>
      </c>
      <c r="B115" s="66" t="s">
        <v>160</v>
      </c>
      <c r="C115" s="61">
        <f>C114/C116/8</f>
        <v>9620.01796275</v>
      </c>
      <c r="D115" s="61">
        <f>D114/D116/8</f>
        <v>9075.0075</v>
      </c>
      <c r="E115" s="120">
        <f>E114/E116/8</f>
        <v>8477.559048214285</v>
      </c>
      <c r="F115" s="61">
        <f>F114/F116/8</f>
        <v>9344.810997321429</v>
      </c>
      <c r="G115" s="81" t="e">
        <f>F115-Лист1!#REF!</f>
        <v>#REF!</v>
      </c>
      <c r="H115" s="128" t="e">
        <f>F115/Лист1!#REF!</f>
        <v>#REF!</v>
      </c>
    </row>
    <row r="116" spans="1:8" ht="33.75" customHeight="1">
      <c r="A116" s="65" t="s">
        <v>161</v>
      </c>
      <c r="B116" s="66" t="s">
        <v>162</v>
      </c>
      <c r="C116" s="61">
        <v>25</v>
      </c>
      <c r="D116" s="96">
        <v>3</v>
      </c>
      <c r="E116" s="120">
        <v>7</v>
      </c>
      <c r="F116" s="81">
        <f t="shared" si="1"/>
        <v>35</v>
      </c>
      <c r="G116" s="81" t="e">
        <f>F116-Лист1!#REF!</f>
        <v>#REF!</v>
      </c>
      <c r="H116" s="128" t="e">
        <f>F116/Лист1!#REF!</f>
        <v>#REF!</v>
      </c>
    </row>
    <row r="117" spans="1:8" ht="22.5">
      <c r="A117" s="37" t="s">
        <v>16</v>
      </c>
      <c r="B117" s="30" t="s">
        <v>163</v>
      </c>
      <c r="C117" s="61">
        <f>C114*0.302</f>
        <v>581049.0849500999</v>
      </c>
      <c r="D117" s="96">
        <f>D114*0.302</f>
        <v>65775.65436</v>
      </c>
      <c r="E117" s="120">
        <f>E114*0.302</f>
        <v>143372.47862339998</v>
      </c>
      <c r="F117" s="81">
        <f t="shared" si="1"/>
        <v>790197.2179335</v>
      </c>
      <c r="G117" s="81" t="e">
        <f>F117-Лист1!#REF!</f>
        <v>#REF!</v>
      </c>
      <c r="H117" s="128" t="e">
        <f>F117/Лист1!#REF!</f>
        <v>#REF!</v>
      </c>
    </row>
    <row r="118" spans="1:8" ht="22.5">
      <c r="A118" s="37" t="s">
        <v>164</v>
      </c>
      <c r="B118" s="30" t="s">
        <v>165</v>
      </c>
      <c r="C118" s="39">
        <f>C119+C120+C121+C126</f>
        <v>2030447.399341804</v>
      </c>
      <c r="D118" s="92">
        <f>D119+D120+D121</f>
        <v>283482.9717016</v>
      </c>
      <c r="E118" s="41">
        <f>E119+E120+E126+E121</f>
        <v>3674022.4462102</v>
      </c>
      <c r="F118" s="92">
        <f>F119+F120+F121+F126</f>
        <v>5987952.8172536045</v>
      </c>
      <c r="G118" s="126" t="e">
        <f>F118-Лист1!#REF!</f>
        <v>#REF!</v>
      </c>
      <c r="H118" s="127" t="e">
        <f>F118/Лист1!#REF!</f>
        <v>#REF!</v>
      </c>
    </row>
    <row r="119" spans="1:8" ht="33.75">
      <c r="A119" s="42" t="s">
        <v>166</v>
      </c>
      <c r="B119" s="52" t="s">
        <v>167</v>
      </c>
      <c r="C119" s="69">
        <v>647238</v>
      </c>
      <c r="D119" s="78">
        <v>72024</v>
      </c>
      <c r="E119" s="50">
        <v>3000000</v>
      </c>
      <c r="F119" s="81">
        <f t="shared" si="1"/>
        <v>3719262</v>
      </c>
      <c r="G119" s="81" t="e">
        <f>F119-Лист1!#REF!</f>
        <v>#REF!</v>
      </c>
      <c r="H119" s="128" t="e">
        <f>F119/Лист1!#REF!</f>
        <v>#REF!</v>
      </c>
    </row>
    <row r="120" spans="1:8" ht="33.75">
      <c r="A120" s="42" t="s">
        <v>168</v>
      </c>
      <c r="B120" s="52" t="s">
        <v>169</v>
      </c>
      <c r="C120" s="48">
        <v>576724</v>
      </c>
      <c r="D120" s="78">
        <v>114856</v>
      </c>
      <c r="E120" s="50">
        <v>285835</v>
      </c>
      <c r="F120" s="81">
        <f t="shared" si="1"/>
        <v>977415</v>
      </c>
      <c r="G120" s="81" t="e">
        <f>F120-Лист1!#REF!</f>
        <v>#REF!</v>
      </c>
      <c r="H120" s="128" t="e">
        <f>F120/Лист1!#REF!</f>
        <v>#REF!</v>
      </c>
    </row>
    <row r="121" spans="1:8" ht="33.75">
      <c r="A121" s="42" t="s">
        <v>170</v>
      </c>
      <c r="B121" s="52" t="s">
        <v>171</v>
      </c>
      <c r="C121" s="48">
        <f>C125+C122</f>
        <v>806485.399341804</v>
      </c>
      <c r="D121" s="78">
        <f>D122+D125</f>
        <v>96602.97170159999</v>
      </c>
      <c r="E121" s="94">
        <f>E122+E125</f>
        <v>388187.44621019997</v>
      </c>
      <c r="F121" s="81">
        <f t="shared" si="1"/>
        <v>1291275.817253604</v>
      </c>
      <c r="G121" s="81" t="e">
        <f>F121-Лист1!#REF!</f>
        <v>#REF!</v>
      </c>
      <c r="H121" s="128" t="e">
        <f>F121/Лист1!#REF!</f>
        <v>#REF!</v>
      </c>
    </row>
    <row r="122" spans="1:8" ht="56.25">
      <c r="A122" s="42" t="s">
        <v>172</v>
      </c>
      <c r="B122" s="70" t="s">
        <v>173</v>
      </c>
      <c r="C122" s="61">
        <v>619420.4296019999</v>
      </c>
      <c r="D122" s="78">
        <v>74195.8308</v>
      </c>
      <c r="E122" s="50">
        <v>298147.0401</v>
      </c>
      <c r="F122" s="81">
        <f t="shared" si="1"/>
        <v>991763.3005019999</v>
      </c>
      <c r="G122" s="81" t="e">
        <f>F122-Лист1!#REF!</f>
        <v>#REF!</v>
      </c>
      <c r="H122" s="128" t="e">
        <f>F122/Лист1!#REF!</f>
        <v>#REF!</v>
      </c>
    </row>
    <row r="123" spans="1:8" ht="78.75">
      <c r="A123" s="42" t="s">
        <v>174</v>
      </c>
      <c r="B123" s="71" t="s">
        <v>175</v>
      </c>
      <c r="C123" s="48">
        <f>C122/C124/12</f>
        <v>7941.287558999999</v>
      </c>
      <c r="D123" s="48">
        <f>D122/D124/12</f>
        <v>6182.9859</v>
      </c>
      <c r="E123" s="50">
        <f>E122/E124/12</f>
        <v>7098.73905</v>
      </c>
      <c r="F123" s="48">
        <f>F122/F124/12</f>
        <v>7513.358337136363</v>
      </c>
      <c r="G123" s="81" t="e">
        <f>F123-Лист1!#REF!</f>
        <v>#REF!</v>
      </c>
      <c r="H123" s="128" t="e">
        <f>F123/Лист1!#REF!</f>
        <v>#REF!</v>
      </c>
    </row>
    <row r="124" spans="1:8" ht="78.75">
      <c r="A124" s="42" t="s">
        <v>176</v>
      </c>
      <c r="B124" s="71" t="s">
        <v>177</v>
      </c>
      <c r="C124" s="48">
        <v>6.5</v>
      </c>
      <c r="D124" s="78">
        <v>1</v>
      </c>
      <c r="E124" s="50">
        <v>3.5</v>
      </c>
      <c r="F124" s="81">
        <f t="shared" si="1"/>
        <v>11</v>
      </c>
      <c r="G124" s="81" t="e">
        <f>F124-Лист1!#REF!</f>
        <v>#REF!</v>
      </c>
      <c r="H124" s="128" t="e">
        <f>F124/Лист1!#REF!</f>
        <v>#REF!</v>
      </c>
    </row>
    <row r="125" spans="1:8" ht="56.25">
      <c r="A125" s="42" t="s">
        <v>178</v>
      </c>
      <c r="B125" s="70" t="s">
        <v>179</v>
      </c>
      <c r="C125" s="48">
        <f>C122*0.302</f>
        <v>187064.969739804</v>
      </c>
      <c r="D125" s="78">
        <f>D122*0.302</f>
        <v>22407.1409016</v>
      </c>
      <c r="E125" s="50">
        <f>E122*0.302</f>
        <v>90040.4061102</v>
      </c>
      <c r="F125" s="81">
        <f t="shared" si="1"/>
        <v>299512.516751604</v>
      </c>
      <c r="G125" s="81" t="e">
        <f>F125-Лист1!#REF!</f>
        <v>#REF!</v>
      </c>
      <c r="H125" s="128" t="e">
        <f>F125/Лист1!#REF!</f>
        <v>#REF!</v>
      </c>
    </row>
    <row r="126" spans="1:8" ht="33.75">
      <c r="A126" s="72" t="s">
        <v>180</v>
      </c>
      <c r="B126" s="73" t="s">
        <v>181</v>
      </c>
      <c r="C126" s="48"/>
      <c r="D126" s="78"/>
      <c r="E126" s="50"/>
      <c r="F126" s="81">
        <f t="shared" si="1"/>
        <v>0</v>
      </c>
      <c r="G126" s="81" t="e">
        <f>F126-Лист1!#REF!</f>
        <v>#REF!</v>
      </c>
      <c r="H126" s="128"/>
    </row>
    <row r="127" spans="1:8" ht="56.25">
      <c r="A127" s="72" t="s">
        <v>182</v>
      </c>
      <c r="B127" s="74" t="s">
        <v>183</v>
      </c>
      <c r="C127" s="48"/>
      <c r="D127" s="78"/>
      <c r="E127" s="50"/>
      <c r="F127" s="81">
        <f t="shared" si="1"/>
        <v>0</v>
      </c>
      <c r="G127" s="81" t="e">
        <f>F127-Лист1!#REF!</f>
        <v>#REF!</v>
      </c>
      <c r="H127" s="128"/>
    </row>
    <row r="128" spans="1:8" ht="22.5">
      <c r="A128" s="37" t="s">
        <v>184</v>
      </c>
      <c r="B128" s="30" t="s">
        <v>185</v>
      </c>
      <c r="C128" s="61"/>
      <c r="D128" s="96"/>
      <c r="E128" s="120"/>
      <c r="F128" s="81">
        <f t="shared" si="1"/>
        <v>0</v>
      </c>
      <c r="G128" s="81" t="e">
        <f>F128-Лист1!#REF!</f>
        <v>#REF!</v>
      </c>
      <c r="H128" s="128"/>
    </row>
    <row r="129" spans="1:8" ht="15">
      <c r="A129" s="37" t="s">
        <v>186</v>
      </c>
      <c r="B129" s="30" t="s">
        <v>187</v>
      </c>
      <c r="C129" s="61">
        <v>857787.88</v>
      </c>
      <c r="D129" s="96">
        <v>53716.72</v>
      </c>
      <c r="E129" s="120">
        <v>420311.8</v>
      </c>
      <c r="F129" s="113">
        <f t="shared" si="1"/>
        <v>1331816.4</v>
      </c>
      <c r="G129" s="113" t="e">
        <f>F129-Лист1!#REF!</f>
        <v>#REF!</v>
      </c>
      <c r="H129" s="144" t="e">
        <f>F129/Лист1!#REF!</f>
        <v>#REF!</v>
      </c>
    </row>
    <row r="130" spans="1:8" ht="13.5" customHeight="1">
      <c r="A130" s="42" t="s">
        <v>188</v>
      </c>
      <c r="B130" s="52" t="s">
        <v>189</v>
      </c>
      <c r="C130" s="61">
        <v>333919.261728</v>
      </c>
      <c r="D130" s="96">
        <v>15061.994999999999</v>
      </c>
      <c r="E130" s="50">
        <v>264834.7182</v>
      </c>
      <c r="F130" s="81">
        <f t="shared" si="1"/>
        <v>613815.974928</v>
      </c>
      <c r="G130" s="81" t="e">
        <f>F130-Лист1!#REF!</f>
        <v>#REF!</v>
      </c>
      <c r="H130" s="128" t="e">
        <f>F130/Лист1!#REF!</f>
        <v>#REF!</v>
      </c>
    </row>
    <row r="131" spans="1:8" ht="56.25">
      <c r="A131" s="42" t="s">
        <v>190</v>
      </c>
      <c r="B131" s="71" t="s">
        <v>191</v>
      </c>
      <c r="C131" s="48">
        <f>C130/12/C132</f>
        <v>18551.070096</v>
      </c>
      <c r="D131" s="48">
        <f>D130/12/D132</f>
        <v>8965.473214285714</v>
      </c>
      <c r="E131" s="50">
        <f>E130/12/E132</f>
        <v>10077.424589041097</v>
      </c>
      <c r="F131" s="48">
        <f>F130/12/F132</f>
        <v>13355.438967101827</v>
      </c>
      <c r="G131" s="81" t="e">
        <f>F131-Лист1!#REF!</f>
        <v>#REF!</v>
      </c>
      <c r="H131" s="128" t="e">
        <f>F131/Лист1!#REF!</f>
        <v>#REF!</v>
      </c>
    </row>
    <row r="132" spans="1:8" ht="56.25">
      <c r="A132" s="42" t="s">
        <v>192</v>
      </c>
      <c r="B132" s="71" t="s">
        <v>193</v>
      </c>
      <c r="C132" s="48">
        <v>1.5</v>
      </c>
      <c r="D132" s="78">
        <v>0.14</v>
      </c>
      <c r="E132" s="50">
        <v>2.19</v>
      </c>
      <c r="F132" s="81">
        <f t="shared" si="1"/>
        <v>3.83</v>
      </c>
      <c r="G132" s="81" t="e">
        <f>F132-Лист1!#REF!</f>
        <v>#REF!</v>
      </c>
      <c r="H132" s="128" t="e">
        <f>F132/Лист1!#REF!</f>
        <v>#REF!</v>
      </c>
    </row>
    <row r="133" spans="1:8" ht="33.75">
      <c r="A133" s="42" t="s">
        <v>194</v>
      </c>
      <c r="B133" s="52" t="s">
        <v>195</v>
      </c>
      <c r="C133" s="48">
        <f>C130*0.302</f>
        <v>100843.617041856</v>
      </c>
      <c r="D133" s="78">
        <f>D130*0.302</f>
        <v>4548.722489999999</v>
      </c>
      <c r="E133" s="50">
        <f>E130*0.302</f>
        <v>79980.0848964</v>
      </c>
      <c r="F133" s="81">
        <f t="shared" si="1"/>
        <v>185372.424428256</v>
      </c>
      <c r="G133" s="81" t="e">
        <f>F133-Лист1!#REF!</f>
        <v>#REF!</v>
      </c>
      <c r="H133" s="128" t="e">
        <f>F133/Лист1!#REF!</f>
        <v>#REF!</v>
      </c>
    </row>
    <row r="134" spans="1:8" ht="22.5">
      <c r="A134" s="37" t="s">
        <v>196</v>
      </c>
      <c r="B134" s="30" t="s">
        <v>197</v>
      </c>
      <c r="C134" s="38">
        <f>C135+C138+C139+C140+C141+C142+C143+C145</f>
        <v>1316313.7966574999</v>
      </c>
      <c r="D134" s="92">
        <v>132116</v>
      </c>
      <c r="E134" s="41">
        <f>E135+E138+E139+E140+E141+E142+E143+E145</f>
        <v>286740.8318162</v>
      </c>
      <c r="F134" s="38">
        <f>F135+F138+F139+F140+F141+F142+F143+F145</f>
        <v>1743307.3316893</v>
      </c>
      <c r="G134" s="126" t="e">
        <f>F134-Лист1!#REF!</f>
        <v>#REF!</v>
      </c>
      <c r="H134" s="127" t="e">
        <f>F134/Лист1!#REF!</f>
        <v>#REF!</v>
      </c>
    </row>
    <row r="135" spans="1:8" ht="33.75">
      <c r="A135" s="42" t="s">
        <v>198</v>
      </c>
      <c r="B135" s="52" t="s">
        <v>199</v>
      </c>
      <c r="C135" s="61">
        <v>543975.26625</v>
      </c>
      <c r="D135" s="78">
        <v>65277.03779999999</v>
      </c>
      <c r="E135" s="50">
        <v>166160.3931</v>
      </c>
      <c r="F135" s="81">
        <f t="shared" si="1"/>
        <v>775412.6971499999</v>
      </c>
      <c r="G135" s="81" t="e">
        <f>F135-Лист1!#REF!</f>
        <v>#REF!</v>
      </c>
      <c r="H135" s="128" t="e">
        <f>F135/Лист1!#REF!</f>
        <v>#REF!</v>
      </c>
    </row>
    <row r="136" spans="1:8" ht="14.25">
      <c r="A136" s="42"/>
      <c r="B136" s="52"/>
      <c r="C136" s="48">
        <f>C135/C137/12</f>
        <v>7555.21203125</v>
      </c>
      <c r="D136" s="78"/>
      <c r="E136" s="50"/>
      <c r="F136" s="81">
        <f aca="true" t="shared" si="2" ref="F136:F146">SUM(C136:E136)</f>
        <v>7555.21203125</v>
      </c>
      <c r="G136" s="81" t="e">
        <f>F136-Лист1!#REF!</f>
        <v>#REF!</v>
      </c>
      <c r="H136" s="128" t="e">
        <f>F136/Лист1!#REF!</f>
        <v>#REF!</v>
      </c>
    </row>
    <row r="137" spans="1:8" ht="56.25">
      <c r="A137" s="42" t="s">
        <v>200</v>
      </c>
      <c r="B137" s="70" t="s">
        <v>201</v>
      </c>
      <c r="C137" s="48">
        <v>6</v>
      </c>
      <c r="D137" s="78"/>
      <c r="E137" s="50"/>
      <c r="F137" s="81">
        <f t="shared" si="2"/>
        <v>6</v>
      </c>
      <c r="G137" s="81"/>
      <c r="H137" s="128"/>
    </row>
    <row r="138" spans="1:8" ht="33.75">
      <c r="A138" s="42" t="s">
        <v>202</v>
      </c>
      <c r="B138" s="52" t="s">
        <v>203</v>
      </c>
      <c r="C138" s="78">
        <f>C135*0.302</f>
        <v>164280.5304075</v>
      </c>
      <c r="D138" s="78">
        <f>D135*0.302</f>
        <v>19713.665415599997</v>
      </c>
      <c r="E138" s="50">
        <f>E135*0.302</f>
        <v>50180.43871619999</v>
      </c>
      <c r="F138" s="81">
        <f t="shared" si="2"/>
        <v>234174.6345393</v>
      </c>
      <c r="G138" s="81" t="e">
        <f>F138-Лист1!#REF!</f>
        <v>#REF!</v>
      </c>
      <c r="H138" s="128" t="e">
        <f>F138/Лист1!#REF!</f>
        <v>#REF!</v>
      </c>
    </row>
    <row r="139" spans="1:8" ht="33.75">
      <c r="A139" s="42" t="s">
        <v>204</v>
      </c>
      <c r="B139" s="52" t="s">
        <v>205</v>
      </c>
      <c r="C139" s="48"/>
      <c r="D139" s="78"/>
      <c r="E139" s="50"/>
      <c r="F139" s="81">
        <f t="shared" si="2"/>
        <v>0</v>
      </c>
      <c r="G139" s="81"/>
      <c r="H139" s="128"/>
    </row>
    <row r="140" spans="1:8" ht="33.75">
      <c r="A140" s="42" t="s">
        <v>206</v>
      </c>
      <c r="B140" s="52" t="s">
        <v>207</v>
      </c>
      <c r="C140" s="48"/>
      <c r="D140" s="78"/>
      <c r="E140" s="50"/>
      <c r="F140" s="81">
        <f t="shared" si="2"/>
        <v>0</v>
      </c>
      <c r="G140" s="81"/>
      <c r="H140" s="128"/>
    </row>
    <row r="141" spans="1:8" ht="33.75">
      <c r="A141" s="42" t="s">
        <v>208</v>
      </c>
      <c r="B141" s="52" t="s">
        <v>209</v>
      </c>
      <c r="C141" s="69">
        <v>36480</v>
      </c>
      <c r="D141" s="78">
        <v>10974</v>
      </c>
      <c r="E141" s="50">
        <v>60388</v>
      </c>
      <c r="F141" s="81">
        <f t="shared" si="2"/>
        <v>107842</v>
      </c>
      <c r="G141" s="81" t="e">
        <f>F141-Лист1!#REF!</f>
        <v>#REF!</v>
      </c>
      <c r="H141" s="128" t="e">
        <f>F141/Лист1!#REF!</f>
        <v>#REF!</v>
      </c>
    </row>
    <row r="142" spans="1:8" ht="33.75">
      <c r="A142" s="42" t="s">
        <v>210</v>
      </c>
      <c r="B142" s="52" t="s">
        <v>211</v>
      </c>
      <c r="C142" s="48"/>
      <c r="D142" s="78"/>
      <c r="E142" s="50"/>
      <c r="F142" s="81">
        <f t="shared" si="2"/>
        <v>0</v>
      </c>
      <c r="G142" s="81"/>
      <c r="H142" s="128"/>
    </row>
    <row r="143" spans="1:8" ht="33.75">
      <c r="A143" s="42" t="s">
        <v>212</v>
      </c>
      <c r="B143" s="52" t="s">
        <v>213</v>
      </c>
      <c r="C143" s="48"/>
      <c r="D143" s="78"/>
      <c r="E143" s="50"/>
      <c r="F143" s="81">
        <f t="shared" si="2"/>
        <v>0</v>
      </c>
      <c r="G143" s="81"/>
      <c r="H143" s="128"/>
    </row>
    <row r="144" spans="1:8" ht="56.25">
      <c r="A144" s="42" t="s">
        <v>214</v>
      </c>
      <c r="B144" s="77" t="s">
        <v>215</v>
      </c>
      <c r="C144" s="48"/>
      <c r="D144" s="78"/>
      <c r="E144" s="50"/>
      <c r="F144" s="81">
        <f t="shared" si="2"/>
        <v>0</v>
      </c>
      <c r="G144" s="81"/>
      <c r="H144" s="128"/>
    </row>
    <row r="145" spans="1:8" ht="33.75">
      <c r="A145" s="42" t="s">
        <v>216</v>
      </c>
      <c r="B145" s="52" t="s">
        <v>217</v>
      </c>
      <c r="C145" s="48">
        <v>571578</v>
      </c>
      <c r="D145" s="78">
        <v>44288</v>
      </c>
      <c r="E145" s="50">
        <v>10012</v>
      </c>
      <c r="F145" s="81">
        <f t="shared" si="2"/>
        <v>625878</v>
      </c>
      <c r="G145" s="81" t="e">
        <f>F145-Лист1!#REF!</f>
        <v>#REF!</v>
      </c>
      <c r="H145" s="128" t="e">
        <f>F145/Лист1!#REF!</f>
        <v>#REF!</v>
      </c>
    </row>
    <row r="146" spans="1:8" ht="57" thickBot="1">
      <c r="A146" s="42" t="s">
        <v>218</v>
      </c>
      <c r="B146" s="70" t="s">
        <v>219</v>
      </c>
      <c r="C146" s="48"/>
      <c r="D146" s="78"/>
      <c r="E146" s="50"/>
      <c r="F146" s="81">
        <f t="shared" si="2"/>
        <v>0</v>
      </c>
      <c r="G146" s="145"/>
      <c r="H146" s="128"/>
    </row>
    <row r="147" spans="1:8" ht="22.5">
      <c r="A147" s="37" t="s">
        <v>220</v>
      </c>
      <c r="B147" s="30" t="s">
        <v>221</v>
      </c>
      <c r="C147" s="39">
        <f>C148+C151+C154+C157+C160+C163+C166+C169+C172+C175</f>
        <v>1197975.24</v>
      </c>
      <c r="D147" s="39">
        <f>D148+D151+D154+D157+D160+D163+D166+D169+D172+D175</f>
        <v>67446.12</v>
      </c>
      <c r="E147" s="121">
        <f>E148+E151+E154+E157+E160+E163+E166+E169+E172+E175</f>
        <v>363351.24</v>
      </c>
      <c r="F147" s="39">
        <f>F148+F151+F154+F157+F160+F163+F166+F169+F172+F175</f>
        <v>1628772.5999999999</v>
      </c>
      <c r="G147" s="146" t="e">
        <f>F147-Лист1!#REF!</f>
        <v>#REF!</v>
      </c>
      <c r="H147" s="127" t="e">
        <f>F147/Лист1!#REF!</f>
        <v>#REF!</v>
      </c>
    </row>
    <row r="148" spans="1:8" ht="67.5">
      <c r="A148" s="42" t="s">
        <v>222</v>
      </c>
      <c r="B148" s="43" t="s">
        <v>103</v>
      </c>
      <c r="C148" s="45">
        <f>C149*C150</f>
        <v>1197975.24</v>
      </c>
      <c r="D148" s="45">
        <f>D149*D150</f>
        <v>67446.12</v>
      </c>
      <c r="E148" s="119">
        <f>E149*E150</f>
        <v>363351.24</v>
      </c>
      <c r="F148" s="45">
        <f>SUM(C148:E148)</f>
        <v>1628772.5999999999</v>
      </c>
      <c r="G148" s="126" t="e">
        <f>F148-Лист1!#REF!</f>
        <v>#REF!</v>
      </c>
      <c r="H148" s="127" t="e">
        <f>F148/Лист1!#REF!</f>
        <v>#REF!</v>
      </c>
    </row>
    <row r="149" spans="1:8" ht="90">
      <c r="A149" s="42" t="s">
        <v>223</v>
      </c>
      <c r="B149" s="57" t="s">
        <v>105</v>
      </c>
      <c r="C149" s="80">
        <v>4.83</v>
      </c>
      <c r="D149" s="97">
        <v>4.83</v>
      </c>
      <c r="E149" s="122">
        <v>4.83</v>
      </c>
      <c r="F149" s="81">
        <f>F148/F150</f>
        <v>4.829999999999999</v>
      </c>
      <c r="G149" s="81" t="e">
        <f>F149-Лист1!#REF!</f>
        <v>#REF!</v>
      </c>
      <c r="H149" s="128" t="e">
        <f>F149/Лист1!#REF!</f>
        <v>#REF!</v>
      </c>
    </row>
    <row r="150" spans="1:8" ht="90">
      <c r="A150" s="42" t="s">
        <v>224</v>
      </c>
      <c r="B150" s="57" t="s">
        <v>107</v>
      </c>
      <c r="C150" s="48">
        <v>248028</v>
      </c>
      <c r="D150" s="78">
        <v>13964</v>
      </c>
      <c r="E150" s="50">
        <v>75228</v>
      </c>
      <c r="F150" s="81">
        <f aca="true" t="shared" si="3" ref="F150:F179">SUM(C150:E150)</f>
        <v>337220</v>
      </c>
      <c r="G150" s="81" t="e">
        <f>F150-Лист1!#REF!</f>
        <v>#REF!</v>
      </c>
      <c r="H150" s="128" t="e">
        <f>F150/Лист1!#REF!</f>
        <v>#REF!</v>
      </c>
    </row>
    <row r="151" spans="1:8" ht="14.25" customHeight="1" hidden="1">
      <c r="A151" s="42" t="s">
        <v>225</v>
      </c>
      <c r="B151" s="59" t="s">
        <v>109</v>
      </c>
      <c r="C151" s="45">
        <f>C152*C153</f>
        <v>0</v>
      </c>
      <c r="D151" s="67">
        <f>D152*D153</f>
        <v>0</v>
      </c>
      <c r="E151" s="119">
        <f>E152*E153</f>
        <v>0</v>
      </c>
      <c r="F151" s="111">
        <f t="shared" si="3"/>
        <v>0</v>
      </c>
      <c r="G151" s="111" t="e">
        <f>F151-Лист1!#REF!</f>
        <v>#REF!</v>
      </c>
      <c r="H151" s="124" t="e">
        <f>F151/Лист1!#REF!</f>
        <v>#REF!</v>
      </c>
    </row>
    <row r="152" spans="1:8" ht="14.25" customHeight="1" hidden="1">
      <c r="A152" s="42" t="s">
        <v>226</v>
      </c>
      <c r="B152" s="60" t="s">
        <v>111</v>
      </c>
      <c r="C152" s="49"/>
      <c r="D152" s="76"/>
      <c r="E152" s="104"/>
      <c r="F152" s="111">
        <f t="shared" si="3"/>
        <v>0</v>
      </c>
      <c r="G152" s="111" t="e">
        <f>F152-Лист1!#REF!</f>
        <v>#REF!</v>
      </c>
      <c r="H152" s="124" t="e">
        <f>F152/Лист1!#REF!</f>
        <v>#REF!</v>
      </c>
    </row>
    <row r="153" spans="1:8" ht="14.25" customHeight="1" hidden="1">
      <c r="A153" s="42" t="s">
        <v>227</v>
      </c>
      <c r="B153" s="60" t="s">
        <v>113</v>
      </c>
      <c r="C153" s="49"/>
      <c r="D153" s="76"/>
      <c r="E153" s="104"/>
      <c r="F153" s="111">
        <f t="shared" si="3"/>
        <v>0</v>
      </c>
      <c r="G153" s="111" t="e">
        <f>F153-Лист1!#REF!</f>
        <v>#REF!</v>
      </c>
      <c r="H153" s="124" t="e">
        <f>F153/Лист1!#REF!</f>
        <v>#REF!</v>
      </c>
    </row>
    <row r="154" spans="1:8" ht="14.25" customHeight="1" hidden="1">
      <c r="A154" s="42" t="s">
        <v>228</v>
      </c>
      <c r="B154" s="43" t="s">
        <v>115</v>
      </c>
      <c r="C154" s="45">
        <f>C155*C156</f>
        <v>0</v>
      </c>
      <c r="D154" s="67">
        <f>D155*D156</f>
        <v>0</v>
      </c>
      <c r="E154" s="119">
        <f>E155*E156</f>
        <v>0</v>
      </c>
      <c r="F154" s="111">
        <f t="shared" si="3"/>
        <v>0</v>
      </c>
      <c r="G154" s="111" t="e">
        <f>F154-Лист1!#REF!</f>
        <v>#REF!</v>
      </c>
      <c r="H154" s="124" t="e">
        <f>F154/Лист1!#REF!</f>
        <v>#REF!</v>
      </c>
    </row>
    <row r="155" spans="1:8" ht="14.25" customHeight="1" hidden="1">
      <c r="A155" s="42" t="s">
        <v>229</v>
      </c>
      <c r="B155" s="57" t="s">
        <v>105</v>
      </c>
      <c r="C155" s="49"/>
      <c r="D155" s="76"/>
      <c r="E155" s="104"/>
      <c r="F155" s="111">
        <f t="shared" si="3"/>
        <v>0</v>
      </c>
      <c r="G155" s="111" t="e">
        <f>F155-Лист1!#REF!</f>
        <v>#REF!</v>
      </c>
      <c r="H155" s="124" t="e">
        <f>F155/Лист1!#REF!</f>
        <v>#REF!</v>
      </c>
    </row>
    <row r="156" spans="1:8" ht="14.25" customHeight="1" hidden="1">
      <c r="A156" s="42" t="s">
        <v>230</v>
      </c>
      <c r="B156" s="57" t="s">
        <v>107</v>
      </c>
      <c r="C156" s="49"/>
      <c r="D156" s="76"/>
      <c r="E156" s="104"/>
      <c r="F156" s="111">
        <f t="shared" si="3"/>
        <v>0</v>
      </c>
      <c r="G156" s="111" t="e">
        <f>F156-Лист1!#REF!</f>
        <v>#REF!</v>
      </c>
      <c r="H156" s="124" t="e">
        <f>F156/Лист1!#REF!</f>
        <v>#REF!</v>
      </c>
    </row>
    <row r="157" spans="1:8" ht="14.25" customHeight="1" hidden="1">
      <c r="A157" s="42" t="s">
        <v>231</v>
      </c>
      <c r="B157" s="59" t="s">
        <v>119</v>
      </c>
      <c r="C157" s="45">
        <f>C158*C159</f>
        <v>0</v>
      </c>
      <c r="D157" s="67">
        <f>D158*D159</f>
        <v>0</v>
      </c>
      <c r="E157" s="119">
        <f>E158*E159</f>
        <v>0</v>
      </c>
      <c r="F157" s="111">
        <f t="shared" si="3"/>
        <v>0</v>
      </c>
      <c r="G157" s="111" t="e">
        <f>F157-Лист1!#REF!</f>
        <v>#REF!</v>
      </c>
      <c r="H157" s="124" t="e">
        <f>F157/Лист1!#REF!</f>
        <v>#REF!</v>
      </c>
    </row>
    <row r="158" spans="1:8" ht="14.25" customHeight="1" hidden="1">
      <c r="A158" s="42" t="s">
        <v>232</v>
      </c>
      <c r="B158" s="57" t="s">
        <v>111</v>
      </c>
      <c r="C158" s="49"/>
      <c r="D158" s="76"/>
      <c r="E158" s="104"/>
      <c r="F158" s="111">
        <f t="shared" si="3"/>
        <v>0</v>
      </c>
      <c r="G158" s="111" t="e">
        <f>F158-Лист1!#REF!</f>
        <v>#REF!</v>
      </c>
      <c r="H158" s="124" t="e">
        <f>F158/Лист1!#REF!</f>
        <v>#REF!</v>
      </c>
    </row>
    <row r="159" spans="1:8" ht="14.25" customHeight="1" hidden="1">
      <c r="A159" s="42" t="s">
        <v>233</v>
      </c>
      <c r="B159" s="57" t="s">
        <v>113</v>
      </c>
      <c r="C159" s="49"/>
      <c r="D159" s="76"/>
      <c r="E159" s="104"/>
      <c r="F159" s="111">
        <f t="shared" si="3"/>
        <v>0</v>
      </c>
      <c r="G159" s="111" t="e">
        <f>F159-Лист1!#REF!</f>
        <v>#REF!</v>
      </c>
      <c r="H159" s="124" t="e">
        <f>F159/Лист1!#REF!</f>
        <v>#REF!</v>
      </c>
    </row>
    <row r="160" spans="1:8" ht="14.25" customHeight="1" hidden="1">
      <c r="A160" s="42" t="s">
        <v>234</v>
      </c>
      <c r="B160" s="43" t="s">
        <v>123</v>
      </c>
      <c r="C160" s="45">
        <f>C161*C162</f>
        <v>0</v>
      </c>
      <c r="D160" s="67">
        <f>D161*D162</f>
        <v>0</v>
      </c>
      <c r="E160" s="119">
        <f>E161*E162</f>
        <v>0</v>
      </c>
      <c r="F160" s="111">
        <f t="shared" si="3"/>
        <v>0</v>
      </c>
      <c r="G160" s="111" t="e">
        <f>F160-Лист1!#REF!</f>
        <v>#REF!</v>
      </c>
      <c r="H160" s="124" t="e">
        <f>F160/Лист1!#REF!</f>
        <v>#REF!</v>
      </c>
    </row>
    <row r="161" spans="1:8" ht="14.25" customHeight="1" hidden="1">
      <c r="A161" s="42" t="s">
        <v>235</v>
      </c>
      <c r="B161" s="57" t="s">
        <v>105</v>
      </c>
      <c r="C161" s="49"/>
      <c r="D161" s="76"/>
      <c r="E161" s="104"/>
      <c r="F161" s="111">
        <f t="shared" si="3"/>
        <v>0</v>
      </c>
      <c r="G161" s="111" t="e">
        <f>F161-Лист1!#REF!</f>
        <v>#REF!</v>
      </c>
      <c r="H161" s="124" t="e">
        <f>F161/Лист1!#REF!</f>
        <v>#REF!</v>
      </c>
    </row>
    <row r="162" spans="1:8" ht="14.25" customHeight="1" hidden="1">
      <c r="A162" s="42" t="s">
        <v>236</v>
      </c>
      <c r="B162" s="57" t="s">
        <v>107</v>
      </c>
      <c r="C162" s="49"/>
      <c r="D162" s="76"/>
      <c r="E162" s="104"/>
      <c r="F162" s="111">
        <f t="shared" si="3"/>
        <v>0</v>
      </c>
      <c r="G162" s="111" t="e">
        <f>F162-Лист1!#REF!</f>
        <v>#REF!</v>
      </c>
      <c r="H162" s="124" t="e">
        <f>F162/Лист1!#REF!</f>
        <v>#REF!</v>
      </c>
    </row>
    <row r="163" spans="1:8" ht="14.25" customHeight="1" hidden="1">
      <c r="A163" s="42" t="s">
        <v>237</v>
      </c>
      <c r="B163" s="59" t="s">
        <v>127</v>
      </c>
      <c r="C163" s="45">
        <f>C164*C165</f>
        <v>0</v>
      </c>
      <c r="D163" s="67">
        <f>D164*D165</f>
        <v>0</v>
      </c>
      <c r="E163" s="119">
        <f>E164*E165</f>
        <v>0</v>
      </c>
      <c r="F163" s="111">
        <f t="shared" si="3"/>
        <v>0</v>
      </c>
      <c r="G163" s="111" t="e">
        <f>F163-Лист1!#REF!</f>
        <v>#REF!</v>
      </c>
      <c r="H163" s="124" t="e">
        <f>F163/Лист1!#REF!</f>
        <v>#REF!</v>
      </c>
    </row>
    <row r="164" spans="1:8" ht="14.25" customHeight="1" hidden="1">
      <c r="A164" s="42" t="s">
        <v>238</v>
      </c>
      <c r="B164" s="57" t="s">
        <v>111</v>
      </c>
      <c r="C164" s="49"/>
      <c r="D164" s="76"/>
      <c r="E164" s="104"/>
      <c r="F164" s="111">
        <f t="shared" si="3"/>
        <v>0</v>
      </c>
      <c r="G164" s="111" t="e">
        <f>F164-Лист1!#REF!</f>
        <v>#REF!</v>
      </c>
      <c r="H164" s="124" t="e">
        <f>F164/Лист1!#REF!</f>
        <v>#REF!</v>
      </c>
    </row>
    <row r="165" spans="1:8" ht="14.25" customHeight="1" hidden="1">
      <c r="A165" s="42" t="s">
        <v>239</v>
      </c>
      <c r="B165" s="57" t="s">
        <v>113</v>
      </c>
      <c r="C165" s="49"/>
      <c r="D165" s="76"/>
      <c r="E165" s="104"/>
      <c r="F165" s="111">
        <f t="shared" si="3"/>
        <v>0</v>
      </c>
      <c r="G165" s="111" t="e">
        <f>F165-Лист1!#REF!</f>
        <v>#REF!</v>
      </c>
      <c r="H165" s="124" t="e">
        <f>F165/Лист1!#REF!</f>
        <v>#REF!</v>
      </c>
    </row>
    <row r="166" spans="1:8" ht="14.25" customHeight="1" hidden="1">
      <c r="A166" s="42" t="s">
        <v>240</v>
      </c>
      <c r="B166" s="43" t="s">
        <v>131</v>
      </c>
      <c r="C166" s="45">
        <f>C167*C168</f>
        <v>0</v>
      </c>
      <c r="D166" s="67">
        <f>D167*D168</f>
        <v>0</v>
      </c>
      <c r="E166" s="119">
        <f>E167*E168</f>
        <v>0</v>
      </c>
      <c r="F166" s="111">
        <f t="shared" si="3"/>
        <v>0</v>
      </c>
      <c r="G166" s="111" t="e">
        <f>F166-Лист1!#REF!</f>
        <v>#REF!</v>
      </c>
      <c r="H166" s="124" t="e">
        <f>F166/Лист1!#REF!</f>
        <v>#REF!</v>
      </c>
    </row>
    <row r="167" spans="1:8" ht="14.25" customHeight="1" hidden="1">
      <c r="A167" s="42" t="s">
        <v>241</v>
      </c>
      <c r="B167" s="57" t="s">
        <v>105</v>
      </c>
      <c r="C167" s="49"/>
      <c r="D167" s="76"/>
      <c r="E167" s="104"/>
      <c r="F167" s="111">
        <f t="shared" si="3"/>
        <v>0</v>
      </c>
      <c r="G167" s="111" t="e">
        <f>F167-Лист1!#REF!</f>
        <v>#REF!</v>
      </c>
      <c r="H167" s="124" t="e">
        <f>F167/Лист1!#REF!</f>
        <v>#REF!</v>
      </c>
    </row>
    <row r="168" spans="1:8" ht="14.25" customHeight="1" hidden="1">
      <c r="A168" s="42" t="s">
        <v>242</v>
      </c>
      <c r="B168" s="57" t="s">
        <v>107</v>
      </c>
      <c r="C168" s="49"/>
      <c r="D168" s="76"/>
      <c r="E168" s="104"/>
      <c r="F168" s="111">
        <f t="shared" si="3"/>
        <v>0</v>
      </c>
      <c r="G168" s="111" t="e">
        <f>F168-Лист1!#REF!</f>
        <v>#REF!</v>
      </c>
      <c r="H168" s="124" t="e">
        <f>F168/Лист1!#REF!</f>
        <v>#REF!</v>
      </c>
    </row>
    <row r="169" spans="1:8" ht="22.5" customHeight="1" hidden="1">
      <c r="A169" s="42" t="s">
        <v>243</v>
      </c>
      <c r="B169" s="59" t="s">
        <v>135</v>
      </c>
      <c r="C169" s="45">
        <f>C170*C171</f>
        <v>0</v>
      </c>
      <c r="D169" s="67">
        <f>D170*D171</f>
        <v>0</v>
      </c>
      <c r="E169" s="119">
        <f>E170*E171</f>
        <v>0</v>
      </c>
      <c r="F169" s="111">
        <f t="shared" si="3"/>
        <v>0</v>
      </c>
      <c r="G169" s="111" t="e">
        <f>F169-Лист1!#REF!</f>
        <v>#REF!</v>
      </c>
      <c r="H169" s="124" t="e">
        <f>F169/Лист1!#REF!</f>
        <v>#REF!</v>
      </c>
    </row>
    <row r="170" spans="1:8" ht="14.25" customHeight="1" hidden="1">
      <c r="A170" s="42" t="s">
        <v>244</v>
      </c>
      <c r="B170" s="57" t="s">
        <v>111</v>
      </c>
      <c r="C170" s="49"/>
      <c r="D170" s="76"/>
      <c r="E170" s="104"/>
      <c r="F170" s="111">
        <f t="shared" si="3"/>
        <v>0</v>
      </c>
      <c r="G170" s="111" t="e">
        <f>F170-Лист1!#REF!</f>
        <v>#REF!</v>
      </c>
      <c r="H170" s="124" t="e">
        <f>F170/Лист1!#REF!</f>
        <v>#REF!</v>
      </c>
    </row>
    <row r="171" spans="1:8" ht="14.25" customHeight="1" hidden="1">
      <c r="A171" s="42" t="s">
        <v>245</v>
      </c>
      <c r="B171" s="57" t="s">
        <v>113</v>
      </c>
      <c r="C171" s="49"/>
      <c r="D171" s="76"/>
      <c r="E171" s="104"/>
      <c r="F171" s="111">
        <f t="shared" si="3"/>
        <v>0</v>
      </c>
      <c r="G171" s="111" t="e">
        <f>F171-Лист1!#REF!</f>
        <v>#REF!</v>
      </c>
      <c r="H171" s="124" t="e">
        <f>F171/Лист1!#REF!</f>
        <v>#REF!</v>
      </c>
    </row>
    <row r="172" spans="1:8" ht="67.5">
      <c r="A172" s="42" t="s">
        <v>246</v>
      </c>
      <c r="B172" s="43" t="s">
        <v>139</v>
      </c>
      <c r="C172" s="45">
        <f>C173*C174</f>
        <v>0</v>
      </c>
      <c r="D172" s="67">
        <f>D173*D174</f>
        <v>0</v>
      </c>
      <c r="E172" s="119">
        <f>E173*E174</f>
        <v>0</v>
      </c>
      <c r="F172" s="112">
        <f t="shared" si="3"/>
        <v>0</v>
      </c>
      <c r="G172" s="112"/>
      <c r="H172" s="125"/>
    </row>
    <row r="173" spans="1:8" ht="90">
      <c r="A173" s="42" t="s">
        <v>247</v>
      </c>
      <c r="B173" s="57" t="s">
        <v>105</v>
      </c>
      <c r="C173" s="48"/>
      <c r="D173" s="78"/>
      <c r="E173" s="50"/>
      <c r="F173" s="81">
        <f t="shared" si="3"/>
        <v>0</v>
      </c>
      <c r="G173" s="81"/>
      <c r="H173" s="128"/>
    </row>
    <row r="174" spans="1:8" ht="90">
      <c r="A174" s="42" t="s">
        <v>248</v>
      </c>
      <c r="B174" s="57" t="s">
        <v>107</v>
      </c>
      <c r="C174" s="48"/>
      <c r="D174" s="78"/>
      <c r="E174" s="50"/>
      <c r="F174" s="81">
        <f t="shared" si="3"/>
        <v>0</v>
      </c>
      <c r="G174" s="81"/>
      <c r="H174" s="128"/>
    </row>
    <row r="175" spans="1:8" ht="22.5" customHeight="1" hidden="1">
      <c r="A175" s="42" t="s">
        <v>249</v>
      </c>
      <c r="B175" s="59" t="s">
        <v>143</v>
      </c>
      <c r="C175" s="45">
        <f>C176*C177</f>
        <v>0</v>
      </c>
      <c r="D175" s="67">
        <f>D176*D177</f>
        <v>0</v>
      </c>
      <c r="E175" s="119">
        <f>E176*E177</f>
        <v>0</v>
      </c>
      <c r="F175" s="81">
        <f t="shared" si="3"/>
        <v>0</v>
      </c>
      <c r="G175" s="81" t="e">
        <f>F175-Лист1!#REF!</f>
        <v>#REF!</v>
      </c>
      <c r="H175" s="128"/>
    </row>
    <row r="176" spans="1:8" ht="14.25" customHeight="1" hidden="1">
      <c r="A176" s="42" t="s">
        <v>250</v>
      </c>
      <c r="B176" s="57" t="s">
        <v>111</v>
      </c>
      <c r="C176" s="49"/>
      <c r="D176" s="76"/>
      <c r="E176" s="104"/>
      <c r="F176" s="81">
        <f t="shared" si="3"/>
        <v>0</v>
      </c>
      <c r="G176" s="81" t="e">
        <f>F176-Лист1!#REF!</f>
        <v>#REF!</v>
      </c>
      <c r="H176" s="128"/>
    </row>
    <row r="177" spans="1:8" ht="14.25" customHeight="1" hidden="1">
      <c r="A177" s="42" t="s">
        <v>251</v>
      </c>
      <c r="B177" s="57" t="s">
        <v>113</v>
      </c>
      <c r="C177" s="49"/>
      <c r="D177" s="76"/>
      <c r="E177" s="104"/>
      <c r="F177" s="81">
        <f t="shared" si="3"/>
        <v>0</v>
      </c>
      <c r="G177" s="81" t="e">
        <f>F177-Лист1!#REF!</f>
        <v>#REF!</v>
      </c>
      <c r="H177" s="128"/>
    </row>
    <row r="178" spans="1:8" ht="22.5">
      <c r="A178" s="37" t="s">
        <v>252</v>
      </c>
      <c r="B178" s="30" t="s">
        <v>253</v>
      </c>
      <c r="C178" s="62">
        <v>967560</v>
      </c>
      <c r="D178" s="75">
        <v>109800</v>
      </c>
      <c r="E178" s="123">
        <v>334000</v>
      </c>
      <c r="F178" s="81">
        <f t="shared" si="3"/>
        <v>1411360</v>
      </c>
      <c r="G178" s="81" t="e">
        <f>F178-Лист1!#REF!</f>
        <v>#REF!</v>
      </c>
      <c r="H178" s="128"/>
    </row>
    <row r="179" spans="1:8" ht="45">
      <c r="A179" s="37" t="s">
        <v>254</v>
      </c>
      <c r="B179" s="30" t="s">
        <v>255</v>
      </c>
      <c r="C179" s="62"/>
      <c r="D179" s="75"/>
      <c r="E179" s="123"/>
      <c r="F179" s="81">
        <f t="shared" si="3"/>
        <v>0</v>
      </c>
      <c r="G179" s="81"/>
      <c r="H179" s="128"/>
    </row>
    <row r="180" spans="1:8" ht="22.5">
      <c r="A180" s="37" t="s">
        <v>256</v>
      </c>
      <c r="B180" s="30" t="s">
        <v>257</v>
      </c>
      <c r="C180" s="83">
        <f>C22+C108+C109+C114+C117+C118+C128+C129+C134+C147+C178-C179</f>
        <v>14604447.858757002</v>
      </c>
      <c r="D180" s="82">
        <f>D22+D108+D109+D114+D117+D118+D128+D129+D134+D147+D178-D179</f>
        <v>1253479.2339083636</v>
      </c>
      <c r="E180" s="121">
        <f>E22+E108+E109+E114+E117+E118+E128+E129+E134+E147+E178-E179</f>
        <v>7475177.448131834</v>
      </c>
      <c r="F180" s="82">
        <f>F22+F108+F109+F114+F117+F118+F128+F129+F134+F147+F178-F179</f>
        <v>23341241.244012795</v>
      </c>
      <c r="G180" s="129" t="e">
        <f>F180-Лист1!#REF!</f>
        <v>#REF!</v>
      </c>
      <c r="H180" s="130" t="e">
        <f>F180/Лист1!#REF!</f>
        <v>#REF!</v>
      </c>
    </row>
    <row r="181" spans="1:8" ht="22.5">
      <c r="A181" s="37" t="s">
        <v>258</v>
      </c>
      <c r="B181" s="84" t="s">
        <v>259</v>
      </c>
      <c r="C181" s="39">
        <f>C182+C184+C185+C186+C187</f>
        <v>0</v>
      </c>
      <c r="D181" s="82">
        <f>D182+D184+D185+D186+D187</f>
        <v>0</v>
      </c>
      <c r="E181" s="121">
        <f>E182+E184+E185+E186+E187</f>
        <v>0</v>
      </c>
      <c r="F181" s="112">
        <f aca="true" t="shared" si="4" ref="F181:F189">SUM(C181:E181)</f>
        <v>0</v>
      </c>
      <c r="G181" s="112"/>
      <c r="H181" s="125"/>
    </row>
    <row r="182" spans="1:8" ht="45">
      <c r="A182" s="42" t="s">
        <v>260</v>
      </c>
      <c r="B182" s="85" t="s">
        <v>261</v>
      </c>
      <c r="C182" s="49"/>
      <c r="D182" s="76"/>
      <c r="E182" s="104"/>
      <c r="F182" s="81">
        <f t="shared" si="4"/>
        <v>0</v>
      </c>
      <c r="G182" s="81"/>
      <c r="H182" s="128"/>
    </row>
    <row r="183" spans="1:8" ht="67.5">
      <c r="A183" s="42" t="s">
        <v>262</v>
      </c>
      <c r="B183" s="86" t="s">
        <v>263</v>
      </c>
      <c r="C183" s="49"/>
      <c r="D183" s="76"/>
      <c r="E183" s="104"/>
      <c r="F183" s="81">
        <f t="shared" si="4"/>
        <v>0</v>
      </c>
      <c r="G183" s="81"/>
      <c r="H183" s="128"/>
    </row>
    <row r="184" spans="1:8" ht="45">
      <c r="A184" s="42" t="s">
        <v>264</v>
      </c>
      <c r="B184" s="85" t="s">
        <v>265</v>
      </c>
      <c r="C184" s="49"/>
      <c r="D184" s="76"/>
      <c r="E184" s="104"/>
      <c r="F184" s="81">
        <f t="shared" si="4"/>
        <v>0</v>
      </c>
      <c r="G184" s="81"/>
      <c r="H184" s="128"/>
    </row>
    <row r="185" spans="1:8" ht="45">
      <c r="A185" s="42" t="s">
        <v>266</v>
      </c>
      <c r="B185" s="85" t="s">
        <v>267</v>
      </c>
      <c r="C185" s="49"/>
      <c r="D185" s="76"/>
      <c r="E185" s="104"/>
      <c r="F185" s="81">
        <f t="shared" si="4"/>
        <v>0</v>
      </c>
      <c r="G185" s="81"/>
      <c r="H185" s="128"/>
    </row>
    <row r="186" spans="1:8" ht="45">
      <c r="A186" s="42" t="s">
        <v>268</v>
      </c>
      <c r="B186" s="85" t="s">
        <v>269</v>
      </c>
      <c r="C186" s="49"/>
      <c r="D186" s="76"/>
      <c r="E186" s="104"/>
      <c r="F186" s="81">
        <f t="shared" si="4"/>
        <v>0</v>
      </c>
      <c r="G186" s="81"/>
      <c r="H186" s="128"/>
    </row>
    <row r="187" spans="1:8" ht="45">
      <c r="A187" s="42" t="s">
        <v>270</v>
      </c>
      <c r="B187" s="85" t="s">
        <v>271</v>
      </c>
      <c r="C187" s="49"/>
      <c r="D187" s="76"/>
      <c r="E187" s="104"/>
      <c r="F187" s="81">
        <f t="shared" si="4"/>
        <v>0</v>
      </c>
      <c r="G187" s="81"/>
      <c r="H187" s="128"/>
    </row>
    <row r="188" spans="1:8" ht="67.5">
      <c r="A188" s="42" t="s">
        <v>272</v>
      </c>
      <c r="B188" s="86" t="s">
        <v>273</v>
      </c>
      <c r="C188" s="49"/>
      <c r="D188" s="76"/>
      <c r="E188" s="104"/>
      <c r="F188" s="81">
        <f t="shared" si="4"/>
        <v>0</v>
      </c>
      <c r="G188" s="81"/>
      <c r="H188" s="128"/>
    </row>
    <row r="189" spans="1:8" ht="67.5">
      <c r="A189" s="42" t="s">
        <v>274</v>
      </c>
      <c r="B189" s="86" t="s">
        <v>275</v>
      </c>
      <c r="C189" s="49"/>
      <c r="D189" s="76"/>
      <c r="E189" s="104"/>
      <c r="F189" s="81">
        <f t="shared" si="4"/>
        <v>0</v>
      </c>
      <c r="G189" s="81"/>
      <c r="H189" s="128"/>
    </row>
    <row r="190" spans="1:8" ht="22.5">
      <c r="A190" s="37" t="s">
        <v>276</v>
      </c>
      <c r="B190" s="87" t="s">
        <v>277</v>
      </c>
      <c r="C190" s="83">
        <f>C181+C180</f>
        <v>14604447.858757002</v>
      </c>
      <c r="D190" s="82">
        <f>D181+D180</f>
        <v>1253479.2339083636</v>
      </c>
      <c r="E190" s="121">
        <f>E181+E180</f>
        <v>7475177.448131834</v>
      </c>
      <c r="F190" s="82">
        <f>F181+F180</f>
        <v>23341241.244012795</v>
      </c>
      <c r="G190" s="126" t="e">
        <f>F190-Лист1!#REF!</f>
        <v>#REF!</v>
      </c>
      <c r="H190" s="127" t="e">
        <f>F190/Лист1!#REF!</f>
        <v>#REF!</v>
      </c>
    </row>
    <row r="191" spans="1:8" ht="22.5">
      <c r="A191" s="37" t="s">
        <v>278</v>
      </c>
      <c r="B191" s="87" t="s">
        <v>279</v>
      </c>
      <c r="C191" s="83">
        <f>IF(C10="да",C190*1.18,C190)</f>
        <v>14604447.858757002</v>
      </c>
      <c r="D191" s="82">
        <f>IF(D10="да",D190*1.18,D190)</f>
        <v>1253479.2339083636</v>
      </c>
      <c r="E191" s="121">
        <f>IF(E10="да",E190*1.18,E190)</f>
        <v>7475177.448131834</v>
      </c>
      <c r="F191" s="82">
        <f>IF(F10="да",F190*1.18,F190)</f>
        <v>23341241.244012795</v>
      </c>
      <c r="G191" s="126" t="e">
        <f>F191-Лист1!#REF!</f>
        <v>#REF!</v>
      </c>
      <c r="H191" s="127" t="e">
        <f>F191/Лист1!#REF!</f>
        <v>#REF!</v>
      </c>
    </row>
    <row r="192" spans="1:8" ht="22.5">
      <c r="A192" s="37" t="s">
        <v>280</v>
      </c>
      <c r="B192" s="30" t="s">
        <v>281</v>
      </c>
      <c r="C192" s="39">
        <f>C15+C16</f>
        <v>5200.9</v>
      </c>
      <c r="D192" s="82">
        <f>D15+D16</f>
        <v>284.6</v>
      </c>
      <c r="E192" s="121">
        <f>E15+E16</f>
        <v>1627.7</v>
      </c>
      <c r="F192" s="39">
        <f>F15+F16</f>
        <v>7113.2</v>
      </c>
      <c r="G192" s="126" t="e">
        <f>F192-Лист1!#REF!</f>
        <v>#REF!</v>
      </c>
      <c r="H192" s="127" t="e">
        <f>F192/Лист1!#REF!</f>
        <v>#REF!</v>
      </c>
    </row>
    <row r="193" spans="1:8" ht="14.25" customHeight="1">
      <c r="A193" s="37" t="s">
        <v>282</v>
      </c>
      <c r="B193" s="30" t="s">
        <v>283</v>
      </c>
      <c r="C193" s="211">
        <f>C190/C192</f>
        <v>2808.061654474611</v>
      </c>
      <c r="D193" s="213">
        <f>D190/D192</f>
        <v>4404.354300451031</v>
      </c>
      <c r="E193" s="215">
        <f>E190/E192</f>
        <v>4592.478618991113</v>
      </c>
      <c r="F193" s="217">
        <f>F190/F192</f>
        <v>3281.3981392358987</v>
      </c>
      <c r="G193" s="203" t="e">
        <f>F193-Лист1!#REF!</f>
        <v>#REF!</v>
      </c>
      <c r="H193" s="207" t="e">
        <f>F193/Лист1!#REF!</f>
        <v>#REF!</v>
      </c>
    </row>
    <row r="194" spans="1:8" ht="12.75" customHeight="1" thickBot="1">
      <c r="A194" s="37"/>
      <c r="B194" s="30" t="str">
        <f>'[1]Исходные данные'!B5</f>
        <v>(НДС не облагается)</v>
      </c>
      <c r="C194" s="212"/>
      <c r="D194" s="214"/>
      <c r="E194" s="216"/>
      <c r="F194" s="217"/>
      <c r="G194" s="204"/>
      <c r="H194" s="208"/>
    </row>
    <row r="195" spans="3:5" ht="12.75">
      <c r="C195" s="88" t="s">
        <v>284</v>
      </c>
      <c r="D195" s="88" t="s">
        <v>284</v>
      </c>
      <c r="E195" s="88" t="s">
        <v>284</v>
      </c>
    </row>
    <row r="202" ht="12.75">
      <c r="B202" s="2" t="s">
        <v>285</v>
      </c>
    </row>
  </sheetData>
  <sheetProtection/>
  <mergeCells count="7">
    <mergeCell ref="G193:G194"/>
    <mergeCell ref="H193:H194"/>
    <mergeCell ref="G6:H6"/>
    <mergeCell ref="C193:C194"/>
    <mergeCell ref="D193:D194"/>
    <mergeCell ref="E193:E194"/>
    <mergeCell ref="F193:F194"/>
  </mergeCells>
  <dataValidations count="4">
    <dataValidation type="decimal" allowBlank="1" showInputMessage="1" showErrorMessage="1" sqref="C191:F193 C147:F147">
      <formula1>-999999999999999000000</formula1>
      <formula2>999999999999999000000</formula2>
    </dataValidation>
    <dataValidation type="decimal" allowBlank="1" showInputMessage="1" showErrorMessage="1" sqref="F180 C180:E181 C190:F190 C134:F134 C118:F118 C76:E76">
      <formula1>-999999999</formula1>
      <formula2>1000000000</formula2>
    </dataValidation>
    <dataValidation type="decimal" allowBlank="1" showInputMessage="1" showErrorMessage="1" sqref="C60:E60 C22:E23 C166:E166 C154:E154 C172:E172 C160:E160 C151:E151 C157:E157 C163:E163 C169:E169 C175:E175 C56:E56 C104:E104 C48:E48 C52:E52 C95:E95 C77:E77 C83:E83 C101:E101 C89:E89 C80:E80 C86:E86 C92:E92 C98:E98 C109:E109 C148:F148 C27:E28 C36:E36 C72:E72 C44:E44 C32:E32 C68:E68 C64:E64 C40:E40">
      <formula1>0</formula1>
      <formula2>1000000000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C135:E146 C24:E26 D116:E117 D110:E114 C110:C117 C119:D133 E119:E130 E132:E133 E131:F131 F123 C78:E79 C81:E82 C87:E88 C93:E94 C99:E100 C102:E103 C96:E97 C90:E91 C84:E85 C73:E75 C69:E71 C65:E67 C61:E63 C57:E59 C53:E55 C49:E51 C45:E47 C41:E43 C37:E39 C33:E35 C29:E31 D115:F115 C182:E189 C105:E108 C158:E159 C164:E165 C170:E171 C167:E168 C161:E162 C155:E156 C176:E179 C173:E174 C152:E153 C150:E150">
      <formula1>0</formula1>
    </dataValidation>
  </dataValidations>
  <printOptions/>
  <pageMargins left="0.17" right="0.17" top="0.46" bottom="0.19" header="0.5" footer="0.5"/>
  <pageSetup horizontalDpi="600" verticalDpi="600" orientation="portrait" paperSize="9" scale="88" r:id="rId3"/>
  <colBreaks count="1" manualBreakCount="1">
    <brk id="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Константиновна</dc:creator>
  <cp:keywords/>
  <dc:description/>
  <cp:lastModifiedBy>Admin</cp:lastModifiedBy>
  <cp:lastPrinted>2013-01-10T03:00:36Z</cp:lastPrinted>
  <dcterms:created xsi:type="dcterms:W3CDTF">2012-10-02T05:47:08Z</dcterms:created>
  <dcterms:modified xsi:type="dcterms:W3CDTF">2013-01-11T10:33:07Z</dcterms:modified>
  <cp:category/>
  <cp:version/>
  <cp:contentType/>
  <cp:contentStatus/>
</cp:coreProperties>
</file>