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Лист1!$C$17:$F$507</definedName>
  </definedNames>
  <calcPr calcId="144525"/>
</workbook>
</file>

<file path=xl/calcChain.xml><?xml version="1.0" encoding="utf-8"?>
<calcChain xmlns="http://schemas.openxmlformats.org/spreadsheetml/2006/main">
  <c r="H381" i="1" l="1"/>
  <c r="I380" i="1"/>
  <c r="G380" i="1"/>
  <c r="H380" i="1" s="1"/>
  <c r="I382" i="1"/>
  <c r="G382" i="1"/>
  <c r="H384" i="1"/>
  <c r="I377" i="1"/>
  <c r="G377" i="1"/>
  <c r="H379" i="1"/>
  <c r="I397" i="1"/>
  <c r="H397" i="1" s="1"/>
  <c r="G397" i="1"/>
  <c r="H398" i="1"/>
  <c r="I401" i="1"/>
  <c r="G225" i="1"/>
  <c r="G228" i="1"/>
  <c r="I233" i="1"/>
  <c r="I231" i="1"/>
  <c r="I229" i="1"/>
  <c r="G233" i="1"/>
  <c r="G231" i="1"/>
  <c r="H231" i="1" s="1"/>
  <c r="G229" i="1"/>
  <c r="H234" i="1"/>
  <c r="H232" i="1"/>
  <c r="H230" i="1"/>
  <c r="I209" i="1"/>
  <c r="G209" i="1"/>
  <c r="H210" i="1"/>
  <c r="I203" i="1"/>
  <c r="G203" i="1"/>
  <c r="I204" i="1"/>
  <c r="G204" i="1"/>
  <c r="H201" i="1"/>
  <c r="I200" i="1"/>
  <c r="H200" i="1" s="1"/>
  <c r="G200" i="1"/>
  <c r="G193" i="1" s="1"/>
  <c r="I193" i="1"/>
  <c r="I187" i="1"/>
  <c r="G187" i="1"/>
  <c r="I148" i="1"/>
  <c r="I144" i="1"/>
  <c r="G148" i="1"/>
  <c r="H148" i="1" s="1"/>
  <c r="G144" i="1"/>
  <c r="H149" i="1"/>
  <c r="H147" i="1"/>
  <c r="H146" i="1"/>
  <c r="H145" i="1"/>
  <c r="H233" i="1" l="1"/>
  <c r="I225" i="1"/>
  <c r="I228" i="1"/>
  <c r="H228" i="1" s="1"/>
  <c r="H229" i="1"/>
  <c r="H209" i="1"/>
  <c r="H144" i="1"/>
  <c r="I332" i="1"/>
  <c r="G332" i="1"/>
  <c r="I112" i="1"/>
  <c r="I111" i="1" s="1"/>
  <c r="G112" i="1"/>
  <c r="G111" i="1" s="1"/>
  <c r="H434" i="1"/>
  <c r="I433" i="1"/>
  <c r="H433" i="1"/>
  <c r="G433" i="1"/>
  <c r="H432" i="1"/>
  <c r="I431" i="1"/>
  <c r="H431" i="1"/>
  <c r="G431" i="1"/>
  <c r="H414" i="1"/>
  <c r="I413" i="1"/>
  <c r="H413" i="1"/>
  <c r="G413" i="1"/>
  <c r="I410" i="1"/>
  <c r="I417" i="1"/>
  <c r="I416" i="1" s="1"/>
  <c r="H408" i="1"/>
  <c r="I407" i="1"/>
  <c r="G407" i="1"/>
  <c r="H406" i="1"/>
  <c r="I405" i="1"/>
  <c r="H405" i="1"/>
  <c r="G405" i="1"/>
  <c r="H404" i="1"/>
  <c r="I403" i="1"/>
  <c r="I369" i="1" s="1"/>
  <c r="G403" i="1"/>
  <c r="G369" i="1" s="1"/>
  <c r="I400" i="1"/>
  <c r="G400" i="1"/>
  <c r="H402" i="1"/>
  <c r="H401" i="1"/>
  <c r="I399" i="1"/>
  <c r="G399" i="1"/>
  <c r="H403" i="1" l="1"/>
  <c r="H407" i="1"/>
  <c r="H400" i="1"/>
  <c r="H399" i="1"/>
  <c r="H385" i="1" l="1"/>
  <c r="H383" i="1"/>
  <c r="H382" i="1"/>
  <c r="G373" i="1"/>
  <c r="H378" i="1"/>
  <c r="H377" i="1"/>
  <c r="I373" i="1"/>
  <c r="H376" i="1"/>
  <c r="H374" i="1"/>
  <c r="H367" i="1"/>
  <c r="I366" i="1"/>
  <c r="H366" i="1"/>
  <c r="G366" i="1"/>
  <c r="I365" i="1"/>
  <c r="H365" i="1" s="1"/>
  <c r="G365" i="1"/>
  <c r="H334" i="1"/>
  <c r="H323" i="1"/>
  <c r="G322" i="1"/>
  <c r="G321" i="1" s="1"/>
  <c r="I322" i="1"/>
  <c r="I321" i="1" s="1"/>
  <c r="H315" i="1"/>
  <c r="I313" i="1"/>
  <c r="G313" i="1"/>
  <c r="H307" i="1"/>
  <c r="H306" i="1"/>
  <c r="H304" i="1"/>
  <c r="I305" i="1"/>
  <c r="I303" i="1"/>
  <c r="G305" i="1"/>
  <c r="H305" i="1" s="1"/>
  <c r="G303" i="1"/>
  <c r="H279" i="1"/>
  <c r="I278" i="1"/>
  <c r="H278" i="1"/>
  <c r="G278" i="1"/>
  <c r="H267" i="1"/>
  <c r="H263" i="1"/>
  <c r="I262" i="1"/>
  <c r="H262" i="1" s="1"/>
  <c r="G262" i="1"/>
  <c r="H260" i="1"/>
  <c r="I259" i="1"/>
  <c r="G259" i="1"/>
  <c r="H259" i="1" s="1"/>
  <c r="H258" i="1"/>
  <c r="I257" i="1"/>
  <c r="I256" i="1" s="1"/>
  <c r="G257" i="1"/>
  <c r="I253" i="1"/>
  <c r="H255" i="1"/>
  <c r="I238" i="1"/>
  <c r="G238" i="1"/>
  <c r="H240" i="1"/>
  <c r="H224" i="1"/>
  <c r="I223" i="1"/>
  <c r="G223" i="1"/>
  <c r="H223" i="1" s="1"/>
  <c r="H212" i="1"/>
  <c r="I211" i="1"/>
  <c r="G211" i="1"/>
  <c r="H211" i="1" s="1"/>
  <c r="H183" i="1"/>
  <c r="I182" i="1"/>
  <c r="G182" i="1"/>
  <c r="H157" i="1"/>
  <c r="I156" i="1"/>
  <c r="G156" i="1"/>
  <c r="H155" i="1"/>
  <c r="I154" i="1"/>
  <c r="H154" i="1"/>
  <c r="G154" i="1"/>
  <c r="H143" i="1"/>
  <c r="H142" i="1"/>
  <c r="H141" i="1"/>
  <c r="G140" i="1"/>
  <c r="H140" i="1" s="1"/>
  <c r="I139" i="1"/>
  <c r="G139" i="1"/>
  <c r="H122" i="1"/>
  <c r="I121" i="1"/>
  <c r="G121" i="1"/>
  <c r="H121" i="1" s="1"/>
  <c r="H115" i="1"/>
  <c r="G137" i="1" l="1"/>
  <c r="G138" i="1"/>
  <c r="H138" i="1" s="1"/>
  <c r="I138" i="1"/>
  <c r="I137" i="1"/>
  <c r="H156" i="1"/>
  <c r="H182" i="1"/>
  <c r="H257" i="1"/>
  <c r="G256" i="1"/>
  <c r="H256" i="1" s="1"/>
  <c r="H139" i="1"/>
  <c r="H321" i="1"/>
  <c r="H322" i="1"/>
  <c r="I302" i="1"/>
  <c r="H303" i="1"/>
  <c r="G302" i="1"/>
  <c r="H302" i="1" s="1"/>
  <c r="H67" i="1"/>
  <c r="H34" i="1"/>
  <c r="I33" i="1"/>
  <c r="G33" i="1"/>
  <c r="H33" i="1" l="1"/>
  <c r="G505" i="1"/>
  <c r="G503" i="1"/>
  <c r="G501" i="1"/>
  <c r="G499" i="1"/>
  <c r="G498" i="1"/>
  <c r="G497" i="1" s="1"/>
  <c r="G495" i="1"/>
  <c r="G493" i="1"/>
  <c r="G489" i="1"/>
  <c r="G488" i="1" s="1"/>
  <c r="G486" i="1"/>
  <c r="G485" i="1" s="1"/>
  <c r="G481" i="1"/>
  <c r="G480" i="1" s="1"/>
  <c r="G476" i="1"/>
  <c r="G475" i="1" s="1"/>
  <c r="G474" i="1"/>
  <c r="G473" i="1" s="1"/>
  <c r="G469" i="1"/>
  <c r="G468" i="1" s="1"/>
  <c r="G467" i="1"/>
  <c r="G466" i="1" s="1"/>
  <c r="G461" i="1"/>
  <c r="G460" i="1" s="1"/>
  <c r="G457" i="1"/>
  <c r="G456" i="1" s="1"/>
  <c r="G454" i="1"/>
  <c r="G453" i="1" s="1"/>
  <c r="G452" i="1" s="1"/>
  <c r="G448" i="1"/>
  <c r="G447" i="1" s="1"/>
  <c r="G445" i="1"/>
  <c r="G444" i="1" s="1"/>
  <c r="G442" i="1"/>
  <c r="G440" i="1"/>
  <c r="G438" i="1"/>
  <c r="G436" i="1"/>
  <c r="G428" i="1"/>
  <c r="G427" i="1" s="1"/>
  <c r="G426" i="1"/>
  <c r="G424" i="1"/>
  <c r="G423" i="1"/>
  <c r="G417" i="1"/>
  <c r="G416" i="1"/>
  <c r="G412" i="1" s="1"/>
  <c r="G410" i="1"/>
  <c r="G409" i="1" s="1"/>
  <c r="G395" i="1"/>
  <c r="G393" i="1"/>
  <c r="G391" i="1"/>
  <c r="G390" i="1" s="1"/>
  <c r="G387" i="1"/>
  <c r="G386" i="1" s="1"/>
  <c r="G372" i="1"/>
  <c r="G371" i="1" s="1"/>
  <c r="G364" i="1"/>
  <c r="G363" i="1" s="1"/>
  <c r="G359" i="1"/>
  <c r="G357" i="1"/>
  <c r="G355" i="1"/>
  <c r="G354" i="1" s="1"/>
  <c r="G349" i="1"/>
  <c r="G348" i="1"/>
  <c r="G347" i="1"/>
  <c r="G343" i="1"/>
  <c r="G341" i="1"/>
  <c r="G340" i="1"/>
  <c r="G337" i="1"/>
  <c r="G336" i="1"/>
  <c r="G335" i="1" s="1"/>
  <c r="G331" i="1"/>
  <c r="G329" i="1"/>
  <c r="G328" i="1" s="1"/>
  <c r="G325" i="1"/>
  <c r="G324" i="1"/>
  <c r="G319" i="1"/>
  <c r="G318" i="1"/>
  <c r="G316" i="1"/>
  <c r="G311" i="1"/>
  <c r="G309" i="1"/>
  <c r="G300" i="1"/>
  <c r="G298" i="1"/>
  <c r="G295" i="1"/>
  <c r="G294" i="1" s="1"/>
  <c r="G292" i="1"/>
  <c r="G290" i="1"/>
  <c r="G287" i="1"/>
  <c r="G284" i="1"/>
  <c r="G281" i="1"/>
  <c r="G276" i="1"/>
  <c r="G274" i="1"/>
  <c r="G272" i="1"/>
  <c r="G270" i="1"/>
  <c r="G268" i="1"/>
  <c r="G266" i="1"/>
  <c r="G265" i="1" s="1"/>
  <c r="G254" i="1"/>
  <c r="G253" i="1" s="1"/>
  <c r="G250" i="1"/>
  <c r="G249" i="1"/>
  <c r="G247" i="1"/>
  <c r="G245" i="1"/>
  <c r="G243" i="1"/>
  <c r="G241" i="1"/>
  <c r="G236" i="1" s="1"/>
  <c r="G226" i="1"/>
  <c r="G221" i="1"/>
  <c r="G219" i="1"/>
  <c r="G216" i="1"/>
  <c r="G215" i="1" s="1"/>
  <c r="G213" i="1"/>
  <c r="G208" i="1"/>
  <c r="G207" i="1" s="1"/>
  <c r="G205" i="1"/>
  <c r="G196" i="1"/>
  <c r="G198" i="1"/>
  <c r="G194" i="1"/>
  <c r="G191" i="1"/>
  <c r="G189" i="1"/>
  <c r="G186" i="1"/>
  <c r="G185" i="1"/>
  <c r="G184" i="1" s="1"/>
  <c r="G181" i="1" s="1"/>
  <c r="G179" i="1"/>
  <c r="G177" i="1"/>
  <c r="G176" i="1" s="1"/>
  <c r="G170" i="1"/>
  <c r="G169" i="1" s="1"/>
  <c r="G167" i="1"/>
  <c r="G162" i="1"/>
  <c r="G159" i="1" s="1"/>
  <c r="G152" i="1"/>
  <c r="G151" i="1" s="1"/>
  <c r="G134" i="1"/>
  <c r="G133" i="1" s="1"/>
  <c r="G132" i="1"/>
  <c r="G131" i="1"/>
  <c r="G130" i="1" s="1"/>
  <c r="G127" i="1"/>
  <c r="G126" i="1" s="1"/>
  <c r="G125" i="1"/>
  <c r="G123" i="1" s="1"/>
  <c r="G119" i="1"/>
  <c r="G118" i="1" s="1"/>
  <c r="G116" i="1"/>
  <c r="G109" i="1"/>
  <c r="G106" i="1"/>
  <c r="G104" i="1"/>
  <c r="G103" i="1"/>
  <c r="G102" i="1"/>
  <c r="G101" i="1"/>
  <c r="G99" i="1"/>
  <c r="G98" i="1" s="1"/>
  <c r="G96" i="1"/>
  <c r="G94" i="1"/>
  <c r="G91" i="1"/>
  <c r="G85" i="1"/>
  <c r="G84" i="1" s="1"/>
  <c r="G80" i="1"/>
  <c r="G79" i="1" s="1"/>
  <c r="G77" i="1"/>
  <c r="G74" i="1"/>
  <c r="G73" i="1" s="1"/>
  <c r="G72" i="1" s="1"/>
  <c r="G70" i="1"/>
  <c r="G69" i="1" s="1"/>
  <c r="G66" i="1"/>
  <c r="G64" i="1" s="1"/>
  <c r="G61" i="1"/>
  <c r="G60" i="1" s="1"/>
  <c r="G54" i="1"/>
  <c r="G53" i="1" s="1"/>
  <c r="G51" i="1"/>
  <c r="G43" i="1"/>
  <c r="G42" i="1" s="1"/>
  <c r="G40" i="1"/>
  <c r="G39" i="1"/>
  <c r="G38" i="1"/>
  <c r="G37" i="1"/>
  <c r="G36" i="1"/>
  <c r="G30" i="1"/>
  <c r="G29" i="1"/>
  <c r="G28" i="1"/>
  <c r="G24" i="1"/>
  <c r="G23" i="1"/>
  <c r="G22" i="1" s="1"/>
  <c r="G20" i="1"/>
  <c r="G19" i="1" s="1"/>
  <c r="G18" i="1" s="1"/>
  <c r="G27" i="1" l="1"/>
  <c r="G76" i="1"/>
  <c r="G105" i="1"/>
  <c r="G158" i="1"/>
  <c r="G150" i="1"/>
  <c r="G136" i="1" s="1"/>
  <c r="G451" i="1"/>
  <c r="G459" i="1"/>
  <c r="G435" i="1"/>
  <c r="G430" i="1"/>
  <c r="G425" i="1" s="1"/>
  <c r="G389" i="1"/>
  <c r="G165" i="1"/>
  <c r="G166" i="1"/>
  <c r="G188" i="1"/>
  <c r="G370" i="1"/>
  <c r="G479" i="1"/>
  <c r="G478" i="1" s="1"/>
  <c r="G484" i="1"/>
  <c r="G100" i="1"/>
  <c r="G75" i="1" s="1"/>
  <c r="G218" i="1"/>
  <c r="G202" i="1"/>
  <c r="G237" i="1"/>
  <c r="G261" i="1"/>
  <c r="G280" i="1"/>
  <c r="G297" i="1"/>
  <c r="G308" i="1"/>
  <c r="G455" i="1"/>
  <c r="G450" i="1" s="1"/>
  <c r="G49" i="1"/>
  <c r="G50" i="1"/>
  <c r="G264" i="1"/>
  <c r="G327" i="1"/>
  <c r="G415" i="1"/>
  <c r="G35" i="1"/>
  <c r="G32" i="1" s="1"/>
  <c r="G93" i="1"/>
  <c r="G289" i="1"/>
  <c r="G345" i="1"/>
  <c r="G338" i="1" s="1"/>
  <c r="G356" i="1"/>
  <c r="G352" i="1" s="1"/>
  <c r="G353" i="1"/>
  <c r="G465" i="1"/>
  <c r="G464" i="1"/>
  <c r="G472" i="1"/>
  <c r="G471" i="1"/>
  <c r="G21" i="1"/>
  <c r="G83" i="1"/>
  <c r="G368" i="1"/>
  <c r="G492" i="1"/>
  <c r="G491" i="1"/>
  <c r="G483" i="1" s="1"/>
  <c r="G164" i="1"/>
  <c r="I186" i="1"/>
  <c r="I185" i="1"/>
  <c r="G17" i="1" l="1"/>
  <c r="G235" i="1"/>
  <c r="G339" i="1"/>
  <c r="G463" i="1"/>
  <c r="H506" i="1"/>
  <c r="H504" i="1"/>
  <c r="H502" i="1"/>
  <c r="H500" i="1"/>
  <c r="H496" i="1"/>
  <c r="H494" i="1"/>
  <c r="H490" i="1"/>
  <c r="H487" i="1"/>
  <c r="H482" i="1"/>
  <c r="H477" i="1"/>
  <c r="H470" i="1"/>
  <c r="H462" i="1"/>
  <c r="H458" i="1"/>
  <c r="H449" i="1"/>
  <c r="H446" i="1"/>
  <c r="H443" i="1"/>
  <c r="H441" i="1"/>
  <c r="H439" i="1"/>
  <c r="H429" i="1"/>
  <c r="H422" i="1"/>
  <c r="H421" i="1"/>
  <c r="H420" i="1"/>
  <c r="H419" i="1"/>
  <c r="H418" i="1"/>
  <c r="H411" i="1"/>
  <c r="H396" i="1"/>
  <c r="H394" i="1"/>
  <c r="H392" i="1"/>
  <c r="H388" i="1"/>
  <c r="H375" i="1"/>
  <c r="H362" i="1"/>
  <c r="H361" i="1"/>
  <c r="H360" i="1"/>
  <c r="H359" i="1"/>
  <c r="H358" i="1"/>
  <c r="H351" i="1"/>
  <c r="H350" i="1"/>
  <c r="H346" i="1"/>
  <c r="H344" i="1"/>
  <c r="H342" i="1"/>
  <c r="H333" i="1"/>
  <c r="H330" i="1"/>
  <c r="H326" i="1"/>
  <c r="H320" i="1"/>
  <c r="H317" i="1"/>
  <c r="H314" i="1"/>
  <c r="H312" i="1"/>
  <c r="H310" i="1"/>
  <c r="H301" i="1"/>
  <c r="H296" i="1"/>
  <c r="H293" i="1"/>
  <c r="H288" i="1"/>
  <c r="H286" i="1"/>
  <c r="H285" i="1"/>
  <c r="H283" i="1"/>
  <c r="H277" i="1"/>
  <c r="H275" i="1"/>
  <c r="H273" i="1"/>
  <c r="H271" i="1"/>
  <c r="H269" i="1"/>
  <c r="H252" i="1"/>
  <c r="H251" i="1"/>
  <c r="H248" i="1"/>
  <c r="H246" i="1"/>
  <c r="H244" i="1"/>
  <c r="H242" i="1"/>
  <c r="H227" i="1"/>
  <c r="H222" i="1"/>
  <c r="H220" i="1"/>
  <c r="H217" i="1"/>
  <c r="H214" i="1"/>
  <c r="H206" i="1"/>
  <c r="H197" i="1"/>
  <c r="H199" i="1"/>
  <c r="H195" i="1"/>
  <c r="H192" i="1"/>
  <c r="H190" i="1"/>
  <c r="H186" i="1"/>
  <c r="H180" i="1"/>
  <c r="H178" i="1"/>
  <c r="H175" i="1"/>
  <c r="H174" i="1"/>
  <c r="H173" i="1"/>
  <c r="H172" i="1"/>
  <c r="H171" i="1"/>
  <c r="H163" i="1"/>
  <c r="H161" i="1"/>
  <c r="H160" i="1"/>
  <c r="H153" i="1"/>
  <c r="H135" i="1"/>
  <c r="H129" i="1"/>
  <c r="H128" i="1"/>
  <c r="H124" i="1"/>
  <c r="H120" i="1"/>
  <c r="H117" i="1"/>
  <c r="H114" i="1"/>
  <c r="H113" i="1"/>
  <c r="H110" i="1"/>
  <c r="H108" i="1"/>
  <c r="H107" i="1"/>
  <c r="H97" i="1"/>
  <c r="H95" i="1"/>
  <c r="H92" i="1"/>
  <c r="H90" i="1"/>
  <c r="H89" i="1"/>
  <c r="H88" i="1"/>
  <c r="H87" i="1"/>
  <c r="H86" i="1"/>
  <c r="H82" i="1"/>
  <c r="H81" i="1"/>
  <c r="H78" i="1"/>
  <c r="H71" i="1"/>
  <c r="H68" i="1"/>
  <c r="H65" i="1"/>
  <c r="H63" i="1"/>
  <c r="H62" i="1"/>
  <c r="H59" i="1"/>
  <c r="H58" i="1"/>
  <c r="H57" i="1"/>
  <c r="H56" i="1"/>
  <c r="H55" i="1"/>
  <c r="H48" i="1"/>
  <c r="H47" i="1"/>
  <c r="H46" i="1"/>
  <c r="H45" i="1"/>
  <c r="H44" i="1"/>
  <c r="H41" i="1"/>
  <c r="H31" i="1"/>
  <c r="H26" i="1"/>
  <c r="H25" i="1"/>
  <c r="G507" i="1" l="1"/>
  <c r="H348" i="1"/>
  <c r="I498" i="1" l="1"/>
  <c r="I497" i="1" l="1"/>
  <c r="H498" i="1"/>
  <c r="I469" i="1"/>
  <c r="I476" i="1"/>
  <c r="I474" i="1"/>
  <c r="H474" i="1" s="1"/>
  <c r="I467" i="1"/>
  <c r="H467" i="1" s="1"/>
  <c r="I276" i="1"/>
  <c r="H276" i="1" s="1"/>
  <c r="H185" i="1"/>
  <c r="I475" i="1" l="1"/>
  <c r="H475" i="1" s="1"/>
  <c r="H476" i="1"/>
  <c r="I184" i="1"/>
  <c r="I468" i="1"/>
  <c r="H468" i="1" s="1"/>
  <c r="H469" i="1"/>
  <c r="H184" i="1" l="1"/>
  <c r="I181" i="1"/>
  <c r="I119" i="1"/>
  <c r="H119" i="1" l="1"/>
  <c r="I118" i="1"/>
  <c r="H118" i="1" s="1"/>
  <c r="I194" i="1"/>
  <c r="H194" i="1" s="1"/>
  <c r="I505" i="1"/>
  <c r="I503" i="1"/>
  <c r="I501" i="1"/>
  <c r="I499" i="1"/>
  <c r="I495" i="1"/>
  <c r="I493" i="1"/>
  <c r="I438" i="1"/>
  <c r="H313" i="1"/>
  <c r="I316" i="1"/>
  <c r="H316" i="1" s="1"/>
  <c r="H438" i="1" l="1"/>
  <c r="H495" i="1"/>
  <c r="H501" i="1"/>
  <c r="H505" i="1"/>
  <c r="I491" i="1"/>
  <c r="H493" i="1"/>
  <c r="H499" i="1"/>
  <c r="H503" i="1"/>
  <c r="I492" i="1"/>
  <c r="H497" i="1"/>
  <c r="H437" i="1"/>
  <c r="H299" i="1"/>
  <c r="H291" i="1"/>
  <c r="H282" i="1"/>
  <c r="H239" i="1"/>
  <c r="H168" i="1"/>
  <c r="H111" i="1"/>
  <c r="H74" i="1"/>
  <c r="H52" i="1" l="1"/>
  <c r="H492" i="1"/>
  <c r="H491" i="1"/>
  <c r="H112" i="1"/>
  <c r="I391" i="1" l="1"/>
  <c r="H391" i="1" s="1"/>
  <c r="I372" i="1"/>
  <c r="H372" i="1" s="1"/>
  <c r="I341" i="1"/>
  <c r="H341" i="1" s="1"/>
  <c r="I340" i="1" l="1"/>
  <c r="H340" i="1" s="1"/>
  <c r="I390" i="1"/>
  <c r="H390" i="1" s="1"/>
  <c r="I281" i="1"/>
  <c r="H281" i="1" s="1"/>
  <c r="H266" i="1" l="1"/>
  <c r="I265" i="1"/>
  <c r="I208" i="1"/>
  <c r="H208" i="1" s="1"/>
  <c r="I106" i="1" l="1"/>
  <c r="H106" i="1" s="1"/>
  <c r="I250" i="1" l="1"/>
  <c r="H250" i="1" s="1"/>
  <c r="H254" i="1"/>
  <c r="I20" i="1"/>
  <c r="H20" i="1" s="1"/>
  <c r="I179" i="1"/>
  <c r="H179" i="1" s="1"/>
  <c r="I226" i="1"/>
  <c r="H226" i="1" s="1"/>
  <c r="I436" i="1"/>
  <c r="I243" i="1"/>
  <c r="H243" i="1" s="1"/>
  <c r="I284" i="1"/>
  <c r="H284" i="1" s="1"/>
  <c r="I319" i="1"/>
  <c r="I325" i="1"/>
  <c r="I287" i="1"/>
  <c r="H287" i="1" s="1"/>
  <c r="I295" i="1"/>
  <c r="H295" i="1" s="1"/>
  <c r="H436" i="1" l="1"/>
  <c r="H325" i="1"/>
  <c r="I324" i="1"/>
  <c r="H319" i="1"/>
  <c r="I294" i="1"/>
  <c r="H294" i="1" s="1"/>
  <c r="H225" i="1"/>
  <c r="I19" i="1"/>
  <c r="H19" i="1" s="1"/>
  <c r="I435" i="1"/>
  <c r="H435" i="1" s="1"/>
  <c r="H324" i="1"/>
  <c r="I318" i="1"/>
  <c r="H318" i="1" s="1"/>
  <c r="I152" i="1"/>
  <c r="H152" i="1" l="1"/>
  <c r="I151" i="1"/>
  <c r="H151" i="1" s="1"/>
  <c r="I18" i="1"/>
  <c r="H18" i="1" s="1"/>
  <c r="I387" i="1"/>
  <c r="H387" i="1" s="1"/>
  <c r="I442" i="1" l="1"/>
  <c r="H442" i="1" s="1"/>
  <c r="I445" i="1"/>
  <c r="H445" i="1" s="1"/>
  <c r="I274" i="1"/>
  <c r="H274" i="1" s="1"/>
  <c r="I280" i="1"/>
  <c r="H280" i="1" s="1"/>
  <c r="I247" i="1"/>
  <c r="H247" i="1" s="1"/>
  <c r="I196" i="1"/>
  <c r="H196" i="1" s="1"/>
  <c r="I198" i="1"/>
  <c r="I134" i="1"/>
  <c r="H134" i="1" s="1"/>
  <c r="H198" i="1" l="1"/>
  <c r="H193" i="1"/>
  <c r="H238" i="1"/>
  <c r="I133" i="1"/>
  <c r="H133" i="1" s="1"/>
  <c r="I132" i="1"/>
  <c r="H132" i="1" s="1"/>
  <c r="I489" i="1"/>
  <c r="H489" i="1" s="1"/>
  <c r="I486" i="1"/>
  <c r="H486" i="1" s="1"/>
  <c r="I481" i="1"/>
  <c r="H481" i="1" s="1"/>
  <c r="I61" i="1"/>
  <c r="H61" i="1" s="1"/>
  <c r="I54" i="1"/>
  <c r="H54" i="1" s="1"/>
  <c r="I51" i="1"/>
  <c r="I444" i="1"/>
  <c r="H444" i="1" s="1"/>
  <c r="I364" i="1"/>
  <c r="H364" i="1" s="1"/>
  <c r="I357" i="1"/>
  <c r="H357" i="1" s="1"/>
  <c r="I355" i="1"/>
  <c r="H355" i="1" s="1"/>
  <c r="I349" i="1"/>
  <c r="H349" i="1" s="1"/>
  <c r="I343" i="1"/>
  <c r="H343" i="1" s="1"/>
  <c r="H332" i="1"/>
  <c r="I329" i="1"/>
  <c r="H329" i="1" s="1"/>
  <c r="I292" i="1"/>
  <c r="H292" i="1" s="1"/>
  <c r="I290" i="1"/>
  <c r="H290" i="1" s="1"/>
  <c r="I272" i="1"/>
  <c r="H272" i="1" s="1"/>
  <c r="I270" i="1"/>
  <c r="H270" i="1" s="1"/>
  <c r="I268" i="1"/>
  <c r="I245" i="1"/>
  <c r="H245" i="1" s="1"/>
  <c r="I241" i="1"/>
  <c r="I424" i="1"/>
  <c r="H424" i="1" s="1"/>
  <c r="H417" i="1"/>
  <c r="H410" i="1"/>
  <c r="I393" i="1"/>
  <c r="I386" i="1"/>
  <c r="H386" i="1" s="1"/>
  <c r="I395" i="1"/>
  <c r="H395" i="1" s="1"/>
  <c r="H373" i="1"/>
  <c r="I371" i="1"/>
  <c r="I347" i="1"/>
  <c r="H347" i="1" s="1"/>
  <c r="I311" i="1"/>
  <c r="H311" i="1" s="1"/>
  <c r="I309" i="1"/>
  <c r="I473" i="1"/>
  <c r="I466" i="1"/>
  <c r="I461" i="1"/>
  <c r="H461" i="1" s="1"/>
  <c r="I457" i="1"/>
  <c r="H457" i="1" s="1"/>
  <c r="I454" i="1"/>
  <c r="H454" i="1" s="1"/>
  <c r="I448" i="1"/>
  <c r="H448" i="1" s="1"/>
  <c r="I440" i="1"/>
  <c r="I430" i="1" s="1"/>
  <c r="I428" i="1"/>
  <c r="H428" i="1" s="1"/>
  <c r="I337" i="1"/>
  <c r="H337" i="1" s="1"/>
  <c r="I336" i="1"/>
  <c r="H336" i="1" s="1"/>
  <c r="I300" i="1"/>
  <c r="H300" i="1" s="1"/>
  <c r="I298" i="1"/>
  <c r="H298" i="1" s="1"/>
  <c r="H253" i="1"/>
  <c r="I221" i="1"/>
  <c r="H221" i="1" s="1"/>
  <c r="I219" i="1"/>
  <c r="I216" i="1"/>
  <c r="H216" i="1" s="1"/>
  <c r="I213" i="1"/>
  <c r="H213" i="1" s="1"/>
  <c r="I207" i="1"/>
  <c r="H207" i="1" s="1"/>
  <c r="I205" i="1"/>
  <c r="H205" i="1" s="1"/>
  <c r="I191" i="1"/>
  <c r="H191" i="1" s="1"/>
  <c r="I189" i="1"/>
  <c r="I177" i="1"/>
  <c r="H177" i="1" s="1"/>
  <c r="I170" i="1"/>
  <c r="H170" i="1" s="1"/>
  <c r="I167" i="1"/>
  <c r="H167" i="1" s="1"/>
  <c r="H162" i="1"/>
  <c r="I131" i="1"/>
  <c r="H131" i="1" s="1"/>
  <c r="I127" i="1"/>
  <c r="H127" i="1" s="1"/>
  <c r="H125" i="1"/>
  <c r="I116" i="1"/>
  <c r="H116" i="1" s="1"/>
  <c r="I109" i="1"/>
  <c r="H109" i="1" s="1"/>
  <c r="H104" i="1"/>
  <c r="H103" i="1"/>
  <c r="H102" i="1"/>
  <c r="I101" i="1"/>
  <c r="H101" i="1" s="1"/>
  <c r="I99" i="1"/>
  <c r="H99" i="1" s="1"/>
  <c r="I96" i="1"/>
  <c r="H96" i="1" s="1"/>
  <c r="I94" i="1"/>
  <c r="H94" i="1" s="1"/>
  <c r="I91" i="1"/>
  <c r="H91" i="1" s="1"/>
  <c r="I85" i="1"/>
  <c r="H85" i="1" s="1"/>
  <c r="I80" i="1"/>
  <c r="H80" i="1" s="1"/>
  <c r="I73" i="1"/>
  <c r="H73" i="1" s="1"/>
  <c r="I70" i="1"/>
  <c r="H70" i="1" s="1"/>
  <c r="I66" i="1"/>
  <c r="I43" i="1"/>
  <c r="H43" i="1" s="1"/>
  <c r="I40" i="1"/>
  <c r="H40" i="1" s="1"/>
  <c r="I39" i="1"/>
  <c r="H39" i="1" s="1"/>
  <c r="I38" i="1"/>
  <c r="H38" i="1" s="1"/>
  <c r="I37" i="1"/>
  <c r="H37" i="1" s="1"/>
  <c r="I36" i="1"/>
  <c r="H36" i="1" s="1"/>
  <c r="I30" i="1"/>
  <c r="H30" i="1" s="1"/>
  <c r="H29" i="1"/>
  <c r="I28" i="1"/>
  <c r="H28" i="1" s="1"/>
  <c r="I24" i="1"/>
  <c r="H24" i="1" s="1"/>
  <c r="I23" i="1"/>
  <c r="H23" i="1" s="1"/>
  <c r="H393" i="1" l="1"/>
  <c r="I261" i="1"/>
  <c r="H261" i="1" s="1"/>
  <c r="H440" i="1"/>
  <c r="H430" i="1"/>
  <c r="H219" i="1"/>
  <c r="H371" i="1"/>
  <c r="I370" i="1"/>
  <c r="H241" i="1"/>
  <c r="I236" i="1"/>
  <c r="H268" i="1"/>
  <c r="H66" i="1"/>
  <c r="I64" i="1"/>
  <c r="H466" i="1"/>
  <c r="I464" i="1"/>
  <c r="H464" i="1" s="1"/>
  <c r="H309" i="1"/>
  <c r="I308" i="1"/>
  <c r="H308" i="1" s="1"/>
  <c r="H265" i="1"/>
  <c r="H51" i="1"/>
  <c r="H236" i="1"/>
  <c r="H189" i="1"/>
  <c r="H187" i="1"/>
  <c r="H473" i="1"/>
  <c r="I471" i="1"/>
  <c r="H471" i="1" s="1"/>
  <c r="I22" i="1"/>
  <c r="H22" i="1" s="1"/>
  <c r="I69" i="1"/>
  <c r="H69" i="1" s="1"/>
  <c r="I79" i="1"/>
  <c r="H79" i="1" s="1"/>
  <c r="I105" i="1"/>
  <c r="H105" i="1" s="1"/>
  <c r="I126" i="1"/>
  <c r="H126" i="1" s="1"/>
  <c r="I249" i="1"/>
  <c r="H249" i="1" s="1"/>
  <c r="I453" i="1"/>
  <c r="H453" i="1" s="1"/>
  <c r="I354" i="1"/>
  <c r="I363" i="1"/>
  <c r="H363" i="1" s="1"/>
  <c r="I98" i="1"/>
  <c r="H98" i="1" s="1"/>
  <c r="I123" i="1"/>
  <c r="H123" i="1" s="1"/>
  <c r="I130" i="1"/>
  <c r="H130" i="1" s="1"/>
  <c r="H181" i="1"/>
  <c r="I215" i="1"/>
  <c r="H215" i="1" s="1"/>
  <c r="I426" i="1"/>
  <c r="H426" i="1" s="1"/>
  <c r="I427" i="1"/>
  <c r="H427" i="1" s="1"/>
  <c r="I456" i="1"/>
  <c r="H456" i="1" s="1"/>
  <c r="I465" i="1"/>
  <c r="H465" i="1" s="1"/>
  <c r="I409" i="1"/>
  <c r="H409" i="1" s="1"/>
  <c r="I423" i="1"/>
  <c r="I485" i="1"/>
  <c r="H485" i="1" s="1"/>
  <c r="I447" i="1"/>
  <c r="H447" i="1" s="1"/>
  <c r="I480" i="1"/>
  <c r="H480" i="1" s="1"/>
  <c r="I488" i="1"/>
  <c r="H488" i="1" s="1"/>
  <c r="I331" i="1"/>
  <c r="H331" i="1" s="1"/>
  <c r="I60" i="1"/>
  <c r="H60" i="1" s="1"/>
  <c r="I72" i="1"/>
  <c r="H72" i="1" s="1"/>
  <c r="H204" i="1"/>
  <c r="I237" i="1"/>
  <c r="H237" i="1" s="1"/>
  <c r="H203" i="1"/>
  <c r="I472" i="1"/>
  <c r="H472" i="1" s="1"/>
  <c r="I425" i="1"/>
  <c r="H425" i="1" s="1"/>
  <c r="I77" i="1"/>
  <c r="I176" i="1"/>
  <c r="H176" i="1" s="1"/>
  <c r="I328" i="1"/>
  <c r="H328" i="1" s="1"/>
  <c r="I53" i="1"/>
  <c r="H53" i="1" s="1"/>
  <c r="H370" i="1"/>
  <c r="I297" i="1"/>
  <c r="H297" i="1" s="1"/>
  <c r="I27" i="1"/>
  <c r="H27" i="1" s="1"/>
  <c r="I35" i="1"/>
  <c r="H35" i="1" s="1"/>
  <c r="H64" i="1"/>
  <c r="I84" i="1"/>
  <c r="H84" i="1" s="1"/>
  <c r="I159" i="1"/>
  <c r="I150" i="1" s="1"/>
  <c r="I136" i="1" s="1"/>
  <c r="I169" i="1"/>
  <c r="H169" i="1" s="1"/>
  <c r="I264" i="1"/>
  <c r="H264" i="1" s="1"/>
  <c r="I335" i="1"/>
  <c r="H335" i="1" s="1"/>
  <c r="I289" i="1"/>
  <c r="H289" i="1" s="1"/>
  <c r="I479" i="1"/>
  <c r="H479" i="1" s="1"/>
  <c r="I484" i="1"/>
  <c r="H484" i="1" s="1"/>
  <c r="I188" i="1"/>
  <c r="H188" i="1" s="1"/>
  <c r="I452" i="1"/>
  <c r="H452" i="1" s="1"/>
  <c r="I451" i="1"/>
  <c r="H451" i="1" s="1"/>
  <c r="I100" i="1"/>
  <c r="H100" i="1" s="1"/>
  <c r="H416" i="1"/>
  <c r="I42" i="1"/>
  <c r="I218" i="1"/>
  <c r="H218" i="1" s="1"/>
  <c r="I455" i="1"/>
  <c r="H455" i="1" s="1"/>
  <c r="I345" i="1"/>
  <c r="H345" i="1" s="1"/>
  <c r="I389" i="1"/>
  <c r="H389" i="1" s="1"/>
  <c r="I356" i="1"/>
  <c r="H356" i="1" s="1"/>
  <c r="I93" i="1"/>
  <c r="H93" i="1" s="1"/>
  <c r="I460" i="1"/>
  <c r="H460" i="1" s="1"/>
  <c r="I459" i="1"/>
  <c r="H459" i="1" s="1"/>
  <c r="I75" i="1" l="1"/>
  <c r="H423" i="1"/>
  <c r="I412" i="1"/>
  <c r="I415" i="1"/>
  <c r="H354" i="1"/>
  <c r="I352" i="1"/>
  <c r="H352" i="1" s="1"/>
  <c r="H369" i="1"/>
  <c r="H159" i="1"/>
  <c r="H42" i="1"/>
  <c r="I32" i="1"/>
  <c r="H32" i="1" s="1"/>
  <c r="I49" i="1"/>
  <c r="H49" i="1" s="1"/>
  <c r="H77" i="1"/>
  <c r="H75" i="1"/>
  <c r="I327" i="1"/>
  <c r="H327" i="1" s="1"/>
  <c r="I165" i="1"/>
  <c r="H165" i="1" s="1"/>
  <c r="I83" i="1"/>
  <c r="H83" i="1" s="1"/>
  <c r="I50" i="1"/>
  <c r="H50" i="1" s="1"/>
  <c r="I202" i="1"/>
  <c r="H202" i="1" s="1"/>
  <c r="I21" i="1"/>
  <c r="H21" i="1" s="1"/>
  <c r="I76" i="1"/>
  <c r="H76" i="1" s="1"/>
  <c r="I339" i="1"/>
  <c r="H339" i="1" s="1"/>
  <c r="I478" i="1"/>
  <c r="H478" i="1" s="1"/>
  <c r="I166" i="1"/>
  <c r="H166" i="1" s="1"/>
  <c r="I158" i="1"/>
  <c r="H158" i="1" s="1"/>
  <c r="I450" i="1"/>
  <c r="H450" i="1" s="1"/>
  <c r="I463" i="1"/>
  <c r="H463" i="1" s="1"/>
  <c r="I483" i="1"/>
  <c r="H415" i="1"/>
  <c r="I338" i="1"/>
  <c r="I353" i="1"/>
  <c r="H353" i="1" s="1"/>
  <c r="H412" i="1" l="1"/>
  <c r="I368" i="1"/>
  <c r="H368" i="1" s="1"/>
  <c r="I164" i="1"/>
  <c r="H164" i="1" s="1"/>
  <c r="H150" i="1"/>
  <c r="H137" i="1"/>
  <c r="I235" i="1"/>
  <c r="H235" i="1" s="1"/>
  <c r="H338" i="1"/>
  <c r="H483" i="1"/>
  <c r="I17" i="1"/>
  <c r="H17" i="1" s="1"/>
  <c r="H136" i="1" l="1"/>
  <c r="I507" i="1"/>
  <c r="H507" i="1" s="1"/>
  <c r="I511" i="1" l="1"/>
</calcChain>
</file>

<file path=xl/sharedStrings.xml><?xml version="1.0" encoding="utf-8"?>
<sst xmlns="http://schemas.openxmlformats.org/spreadsheetml/2006/main" count="2145" uniqueCount="501">
  <si>
    <t>Наименование показателей</t>
  </si>
  <si>
    <t>Раздел</t>
  </si>
  <si>
    <t>Подраздел</t>
  </si>
  <si>
    <t>Целевая статья</t>
  </si>
  <si>
    <t>Вид расходов</t>
  </si>
  <si>
    <t xml:space="preserve">Сумма </t>
  </si>
  <si>
    <t>3</t>
  </si>
  <si>
    <t>4</t>
  </si>
  <si>
    <t>5</t>
  </si>
  <si>
    <t>ВСЕГО РАСХОДОВ</t>
  </si>
  <si>
    <t>образования "Усть-Коксинский район" РА</t>
  </si>
  <si>
    <t>на 2015 год и на плановый период  2016 и 2017 годов"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</si>
  <si>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"Усть-Коксинский район"   на 2015 год</t>
  </si>
  <si>
    <t>2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</si>
  <si>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</si>
  <si>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</si>
  <si>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</si>
  <si>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 МО "Усть-Коксинский район" РА</t>
  </si>
  <si>
    <t>990Г011</t>
  </si>
  <si>
    <t xml:space="preserve">Выполнение функций государственными органами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</si>
  <si>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</si>
  <si>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</si>
  <si>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</si>
  <si>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990Д111</t>
  </si>
  <si>
    <t>Депутаты представительного органа муниципального образования</t>
  </si>
  <si>
    <t>990Д211</t>
  </si>
  <si>
    <t>Иные выплаты персоналу, за исключением фонда оплаты труда</t>
  </si>
  <si>
    <t xml:space="preserve">Иные выплаты , за исключением фонда оплаты труда </t>
  </si>
  <si>
    <t>Материально-техническое обеспечение районного Совета Депутатов</t>
  </si>
  <si>
    <t>990Д311</t>
  </si>
  <si>
    <t>Прочая закупка товаров, работ и услуг для государственных нужд</t>
  </si>
  <si>
    <t>Закупка товаров, работ, услуг в сфере информационно-коммуникационных технологий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</si>
  <si>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</si>
  <si>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</si>
  <si>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Внедрение стандарта деятельности органов местного самоуправления поинвестиционной привлекательности в муниципальном образовании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</si>
  <si>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0121000</t>
  </si>
  <si>
    <t>0121001</t>
  </si>
  <si>
    <t>242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</si>
  <si>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</si>
  <si>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Фонд оплаты труда и страховые взносы</t>
  </si>
  <si>
    <t>121</t>
  </si>
  <si>
    <t>122</t>
  </si>
  <si>
    <t>244</t>
  </si>
  <si>
    <t xml:space="preserve">Материально-техническое обеспечение Администрации МО "Усть-Коксинский район" РА </t>
  </si>
  <si>
    <t>990Ф011</t>
  </si>
  <si>
    <t>Материально-техническое обеспечение Администрации МО "Усть-Коксинский район" РА</t>
  </si>
  <si>
    <t>990Я011</t>
  </si>
  <si>
    <t>Уплата налога на имущество организаций и земельного налога</t>
  </si>
  <si>
    <t>851</t>
  </si>
  <si>
    <t xml:space="preserve">Уплата прочих налогов, сборов  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</si>
  <si>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</si>
  <si>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</si>
  <si>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</si>
  <si>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</si>
  <si>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</si>
  <si>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Специальные расходы</t>
  </si>
  <si>
    <t>880</t>
  </si>
  <si>
    <t>Резервные фонды</t>
  </si>
  <si>
    <t>11</t>
  </si>
  <si>
    <t xml:space="preserve">Резервный фонд МО "Усть-Коксинский район" РА </t>
  </si>
  <si>
    <t>Резервные средства</t>
  </si>
  <si>
    <t>870</t>
  </si>
  <si>
    <t>Другие общегосударственные вопросы</t>
  </si>
  <si>
    <t>13</t>
  </si>
  <si>
    <t>Развитие имиджевого потенциала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</si>
  <si>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0122000</t>
  </si>
  <si>
    <t>0122001</t>
  </si>
  <si>
    <t>0236000</t>
  </si>
  <si>
    <t>0236001</t>
  </si>
  <si>
    <t>111</t>
  </si>
  <si>
    <t>112</t>
  </si>
  <si>
    <t>Создание  оптимальных условий для обеспечения сохранности документов  Архивного фонда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</si>
  <si>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0241000</t>
  </si>
  <si>
    <t>Укрепление института семьи, повышение статуса семьи в обществе, возрождение и сохранение духовно – нравственных традиций семейных отношений, поднятие престижа разных профессий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</si>
  <si>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0242000</t>
  </si>
  <si>
    <t>0242001</t>
  </si>
  <si>
    <t>0242002</t>
  </si>
  <si>
    <t>0242003</t>
  </si>
  <si>
    <t>Развитие муниципальной службы на территории МО "Усть-Коксинский район" РА в рамках подпрограммы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</si>
  <si>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0246000</t>
  </si>
  <si>
    <t>0246001</t>
  </si>
  <si>
    <t>Уплата иных платежей</t>
  </si>
  <si>
    <t>853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</si>
  <si>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</si>
  <si>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0321000</t>
  </si>
  <si>
    <t>Осуществление постановки на учет и учет граждан Российской Федерации, имеющих право на получение жилищных субсидий на приобретение ими жилых помещений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</si>
  <si>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041Г501</t>
  </si>
  <si>
    <t>Осуществление государственных полномочий по лицензированию розничной продажи алкогольной продукции</t>
  </si>
  <si>
    <t>Осуществление государственных полномочий в области законодательства об административных правонарушениях</t>
  </si>
  <si>
    <t>9902502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</si>
  <si>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</si>
  <si>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9902503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</si>
  <si>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</si>
  <si>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</si>
  <si>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Меры социальной поддержки населения по публичным нормативным обязательствам</t>
  </si>
  <si>
    <t>14</t>
  </si>
  <si>
    <t>0432000</t>
  </si>
  <si>
    <t>Сельское хозяйство и рыболовство</t>
  </si>
  <si>
    <t>05</t>
  </si>
  <si>
    <t>0100011</t>
  </si>
  <si>
    <t>010Ф011</t>
  </si>
  <si>
    <t>010Я011</t>
  </si>
  <si>
    <t>Организация и проведение мероприятий в области сельского хозяйства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</si>
  <si>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Дорожное хозяйство (дорожные фонды)</t>
  </si>
  <si>
    <t>Развитие транспортной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</si>
  <si>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04130Д0</t>
  </si>
  <si>
    <t>Другие вопросы в области национальной экономики</t>
  </si>
  <si>
    <t>12</t>
  </si>
  <si>
    <t>Поддержка малого и среднего предпринимательства на территории МО "Усть-Коксинский район" РА в рамках подпрограммы  "Развитие конкурентных рынков"  муниципальной  программы "Экономическое развитие  МО "Усть-Коксинский район" РА на 2013-2018 годы"</t>
  </si>
  <si>
    <t>0131000</t>
  </si>
  <si>
    <t>0131001</t>
  </si>
  <si>
    <t>Субсидии юридическим лицам (кроме государственных учреждений) и физическим лицам - производителям товаров, работ, услуг</t>
  </si>
  <si>
    <t>Создание и развитие инфраструктуры поддержки субъектов малого  и среднего предпринимательства в рамках подпрограммы "Развитие малого и среднего предпринимательства" Муниципальной Программы "Экономическое развитие  МО "Усть-Коксинский район" РА на 2013-2018 годы"</t>
  </si>
  <si>
    <t>0131002</t>
  </si>
  <si>
    <t>Повышение эффективности использования земельных участков 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</si>
  <si>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0322000</t>
  </si>
  <si>
    <t>0322002</t>
  </si>
  <si>
    <t>Коммунальное хозяйство</t>
  </si>
  <si>
    <t>0411000</t>
  </si>
  <si>
    <t>0411001</t>
  </si>
  <si>
    <t>810</t>
  </si>
  <si>
    <t>0411002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</si>
  <si>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</si>
  <si>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041Г503</t>
  </si>
  <si>
    <t>Внедрение механизма энергосберегающего производства и потребление организаций коммунального комплекса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</si>
  <si>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0422000</t>
  </si>
  <si>
    <t>0422002</t>
  </si>
  <si>
    <t>0431000</t>
  </si>
  <si>
    <t>0431001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</si>
  <si>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</si>
  <si>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</si>
  <si>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0431002</t>
  </si>
  <si>
    <t>Дошкольное образование</t>
  </si>
  <si>
    <t>0236002</t>
  </si>
  <si>
    <t>0236003</t>
  </si>
  <si>
    <t>Закупка товаров, работ, услуг в целях капитального ремонта государственного (муниципального) имущества</t>
  </si>
  <si>
    <t>243</t>
  </si>
  <si>
    <t>Общее образование</t>
  </si>
  <si>
    <t>0235000</t>
  </si>
  <si>
    <t>0235001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</si>
  <si>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</si>
  <si>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</si>
  <si>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0235002</t>
  </si>
  <si>
    <t>Профессиональная подготовка, переподготовка и повышение квалификации</t>
  </si>
  <si>
    <t>Повышение квалификации работников Администрации МО "Усть-Коксинский район" РА</t>
  </si>
  <si>
    <t>990П011</t>
  </si>
  <si>
    <t>Пенсионное обеспечение</t>
  </si>
  <si>
    <t>10</t>
  </si>
  <si>
    <t>Пенсии, выплачиваемые организациями сектора государственного управления</t>
  </si>
  <si>
    <t>312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</si>
  <si>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</si>
  <si>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</si>
  <si>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</si>
  <si>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</si>
  <si>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0244510</t>
  </si>
  <si>
    <t>Физическая культура</t>
  </si>
  <si>
    <t>Развитие физической культуры и спорта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</si>
  <si>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0221000</t>
  </si>
  <si>
    <t>0221001</t>
  </si>
  <si>
    <t>Массовый спорт</t>
  </si>
  <si>
    <t>Спорт высших достижений</t>
  </si>
  <si>
    <t>Телевидение и радиовещание</t>
  </si>
  <si>
    <t>0245000</t>
  </si>
  <si>
    <t>0245002</t>
  </si>
  <si>
    <t>Субсидии некоммерческим организациям (за исключением государственных учреждений)</t>
  </si>
  <si>
    <t>630</t>
  </si>
  <si>
    <t>Периодическая печать и издательства</t>
  </si>
  <si>
    <t>0245001</t>
  </si>
  <si>
    <t>0237000</t>
  </si>
  <si>
    <t>0237001</t>
  </si>
  <si>
    <t>0237002</t>
  </si>
  <si>
    <t>Молодежная политика и оздоровление детей</t>
  </si>
  <si>
    <t>0234000</t>
  </si>
  <si>
    <t>Культура</t>
  </si>
  <si>
    <t>08</t>
  </si>
  <si>
    <t>Сохранение и развитие культурно-досуговой деятельности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</si>
  <si>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0211000</t>
  </si>
  <si>
    <t>0211001</t>
  </si>
  <si>
    <t>0211002</t>
  </si>
  <si>
    <t>0215144</t>
  </si>
  <si>
    <t>Субсидии бюджетным учреждениям на иные цели</t>
  </si>
  <si>
    <t>612</t>
  </si>
  <si>
    <t>Сохранение и развитие культурно-исторического наследия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</si>
  <si>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0212000</t>
  </si>
  <si>
    <t>0212001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</si>
  <si>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(Memo) 
</t>
  </si>
  <si>
    <t>621</t>
  </si>
  <si>
    <t>Повышение уровня и качества предоставления библиотечных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</si>
  <si>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0214000</t>
  </si>
  <si>
    <t>0214001</t>
  </si>
  <si>
    <t>0214002</t>
  </si>
  <si>
    <t>0421000</t>
  </si>
  <si>
    <t>0421001</t>
  </si>
  <si>
    <t>Другие вопросы в области культуры, кинематографии</t>
  </si>
  <si>
    <t>0200057</t>
  </si>
  <si>
    <t>020Ц057</t>
  </si>
  <si>
    <t>020Я057</t>
  </si>
  <si>
    <t>0231000</t>
  </si>
  <si>
    <t>0231001</t>
  </si>
  <si>
    <t>0231002</t>
  </si>
  <si>
    <t>0231506</t>
  </si>
  <si>
    <t>0231508</t>
  </si>
  <si>
    <t>Развитие дополнительного образования физкультурно-спортивного направления в рамках подпрограммы "Развитие физической культуры и спорта"  муниципальной программы "Социальное развитие МО "Усть-Коксинский район" Республики Алтай на 2013-2018 годы"</t>
  </si>
  <si>
    <t>0222000</t>
  </si>
  <si>
    <t>0222001</t>
  </si>
  <si>
    <t>0222002</t>
  </si>
  <si>
    <t>0231507</t>
  </si>
  <si>
    <t>0232000</t>
  </si>
  <si>
    <t>0232002</t>
  </si>
  <si>
    <t>0232003</t>
  </si>
  <si>
    <t>0233000</t>
  </si>
  <si>
    <t>0233001</t>
  </si>
  <si>
    <t>Обеспечение выплаты заработной платы и начислений на нее с учетом повышения заработной платы работникам, а также повышения педагогическим работникам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</si>
  <si>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0233002</t>
  </si>
  <si>
    <t>0234001</t>
  </si>
  <si>
    <t>Обеспечение выплаты заработной платы и начислений на нее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</si>
  <si>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0234002</t>
  </si>
  <si>
    <t>Мероприятия по оздоровлению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</si>
  <si>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0236509</t>
  </si>
  <si>
    <t>Пособия и компенсации гражданам и иные социальные выплаты, кроме публичных нормативных обязательств</t>
  </si>
  <si>
    <t>321</t>
  </si>
  <si>
    <t>Другие вопросы в области образования</t>
  </si>
  <si>
    <t>0200074</t>
  </si>
  <si>
    <t>020Ф074</t>
  </si>
  <si>
    <t>020Ц074</t>
  </si>
  <si>
    <t>020Я074</t>
  </si>
  <si>
    <t>Охрана семьи и детства</t>
  </si>
  <si>
    <t>Повышение эффективности управления в Финансовом органе в рамках подпрограммы "Повышение качества управления муниципальными финансами муниципального образования "Усть-Коксинский район"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</si>
  <si>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0300092</t>
  </si>
  <si>
    <t>030Ф092</t>
  </si>
  <si>
    <t>030Я092</t>
  </si>
  <si>
    <t xml:space="preserve">Повышение качества финансового менеджмента главных распорядителей средств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</si>
  <si>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0312000</t>
  </si>
  <si>
    <t>0312001</t>
  </si>
  <si>
    <t>Мобилизационная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</si>
  <si>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</si>
  <si>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9905118</t>
  </si>
  <si>
    <t>Субвенции</t>
  </si>
  <si>
    <t>530</t>
  </si>
  <si>
    <t>Обслуживание внутреннего  муниципального долга</t>
  </si>
  <si>
    <t xml:space="preserve">Обеспечение сбалансированности     и устойчивости бюджета МО "Усть-Коксинский район" Республики Алтай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</si>
  <si>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0311000</t>
  </si>
  <si>
    <t>0311001</t>
  </si>
  <si>
    <t xml:space="preserve">Обслуживание муниципального долга </t>
  </si>
  <si>
    <t>730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</si>
  <si>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</si>
  <si>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Дотация на выравнивание из районного фонда финансовой поддержки поселений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</si>
  <si>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0311054</t>
  </si>
  <si>
    <t>Дотации на выравнивание бюджетной обеспеченности субъектов Российской Федерации</t>
  </si>
  <si>
    <t>511</t>
  </si>
  <si>
    <t xml:space="preserve">Дотация на выравнивание из регионального  фонда финансовой поддержки поселений в рамках подпрограммы "Повышение качества управления муниципальными финансами"  муниципальной программы "Управление муниципальными финансами и муниципальным имуществом в МО "Усть-Коксинский район" Республики Алтай" </t>
  </si>
  <si>
    <t>Прочие межбюджетные трансферты общего характера</t>
  </si>
  <si>
    <t xml:space="preserve">Иные межбюджетные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</si>
  <si>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0311055</t>
  </si>
  <si>
    <t>Иные межбюджетные трансферты</t>
  </si>
  <si>
    <t>540</t>
  </si>
  <si>
    <t>00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</si>
  <si>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</si>
  <si>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</si>
  <si>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</si>
  <si>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</si>
  <si>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</si>
  <si>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</si>
  <si>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</si>
  <si>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</si>
  <si>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</si>
  <si>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</si>
  <si>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</si>
  <si>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</si>
  <si>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(рублей)</t>
  </si>
  <si>
    <t>9902506</t>
  </si>
  <si>
    <t>99000Ш2</t>
  </si>
  <si>
    <t>0244502</t>
  </si>
  <si>
    <t>0242004</t>
  </si>
  <si>
    <t>0312534</t>
  </si>
  <si>
    <t>0232005</t>
  </si>
  <si>
    <t>0238000</t>
  </si>
  <si>
    <t>0238001</t>
  </si>
  <si>
    <t>0231005</t>
  </si>
  <si>
    <t>0412000</t>
  </si>
  <si>
    <t>0412002</t>
  </si>
  <si>
    <t>322</t>
  </si>
  <si>
    <t>Субсидии гражданам на приобретение жилья</t>
  </si>
  <si>
    <t>0118532</t>
  </si>
  <si>
    <t>Благоустройство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</si>
  <si>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</si>
  <si>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011А531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</si>
  <si>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</si>
  <si>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Субвенции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</si>
  <si>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0415134</t>
  </si>
  <si>
    <t>0415135</t>
  </si>
  <si>
    <t>Субвенции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</si>
  <si>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Совершенствование системы информационно-рекламного обеспечения в сфере туризма для приоритетного развития отрасли в рамках подпрограммы  "Создание условий для развития инвестиционного, инновационного и имиджевого потенциала" муниципальной  программы "Экономическое развитие  муниципального образования "Усть-Коксинский район" Республики Алтай на 2013-2018 годы"</t>
  </si>
  <si>
    <t>Обеспечение взаимодействия межведомственных органов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</si>
  <si>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Профилактика алкоголизма, наркомании и табакокурения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</si>
  <si>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Развитие и использование информационного и ресурсного обеспечения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</si>
  <si>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0246003</t>
  </si>
  <si>
    <t>Содействие становления и развития местного самоуправления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</si>
  <si>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 xml:space="preserve">Повышение качества финансового менеджмента главных распорядителей средств бюджета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</si>
  <si>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 xml:space="preserve">Применение информационно-коммуникационных  технологий  в  сфере   управления   муниципальными финансами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</si>
  <si>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0321001</t>
  </si>
  <si>
    <t>Эффективное управление и распоряжение муниципальной собственностью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</si>
  <si>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Профилактика терроризма и экстремизма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</si>
  <si>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Защита населения от негативного воздействия вод и ликвидации ее последствий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</si>
  <si>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Предупреждение чрезвычайных ситуаций природного характера, связанных с подтоплением в рамках подпрограммы  "Развитие внутренней инфраструктуры" муниципальной программы "Повышение эффективности систем жизнеобеспечения" на  2013-2018 годы"</t>
  </si>
  <si>
    <t>0432002</t>
  </si>
  <si>
    <t>0141000</t>
  </si>
  <si>
    <t>0141001</t>
  </si>
  <si>
    <t>0322003</t>
  </si>
  <si>
    <t>Эффективное управление и распоряжение земельными участками, находящимися государственной собственности, в случаях, предусмотренных федеральными законами и иными нормативными правовыми актами в рамках подпрограммы "Повышение качества управления муниципальным имуществом"  муниципальной программы "Управление муниципальными финансами и муниципальным имуществом в МО "Усть-Коксинский район" Республики Алтай"</t>
  </si>
  <si>
    <t>Развитие и модернизация объектов коммунальной инфраструктуры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</si>
  <si>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Развитие и модернизация систем водоснабжения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</si>
  <si>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Модернизация систем теплоснабжения в рамках подпрограммы "Развитие жилищно-коммунального комплекса"
 муниципальной программы "Повышение эффективности систем жизнеобеспечения" на  2013-2018 годы"</t>
  </si>
  <si>
    <t>Энергосбережение и повышение энергетической эффективности в жилищно-коммунальном хозяйстве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</si>
  <si>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Развитие и модернизация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</si>
  <si>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Создание условий для развития инфраструктуры в соответствии со стандартами качества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</si>
  <si>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Обустройство территорий посредством строительства объектов инженерной инфраструктуры в рамках подпрограммы "Развитие внутренней инфраструктуры" муниципальной программы "Повышение эффективности систем жизнеобеспечения" на  2013-2018 годы"</t>
  </si>
  <si>
    <t>Создание условий для предоставления услуги физкультурно-спортивного направления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</si>
  <si>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Обеспечение питанием учащихся из малообеспеченных семей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</si>
  <si>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муниципальной услуги, организация проведения муниципальных  мероприятий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</si>
  <si>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качественного предоставления услуг в сфере отдыха и оздоровления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</si>
  <si>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Энергосбережение  и повышение энергетической эффективности в бюджетных учреждениях в рамках подпрограммы "Энергосбережение  и повышение энергетической эффективности"   муниципальной программы "Повышение эффективности систем жизнеобеспечения" на  2013-2018 годы"</t>
  </si>
  <si>
    <t>Обеспечение энергосбережения в объектах социальной сферы в рамках подпрограммы "Энергосбережение  и повышение энергетической эффективности"  муниципальной программы "Повышение эффективности систем жизнеобеспечения" на  2013-2018 годы"</t>
  </si>
  <si>
    <t>Обеспечение условий функционирования  дошкольных учреждений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</si>
  <si>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 xml:space="preserve"> Создание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</si>
  <si>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Совершенствование механизмов вовлечения молодежи в социально-активную деятельность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</si>
  <si>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Содействовать воспитанию у молодежи чувства патриотизма и гражданской ответственности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</si>
  <si>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Создание условий для обеспечения и развития культурно-досуговых услуг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</si>
  <si>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0246004</t>
  </si>
  <si>
    <t>Предоставление  гарантий муниципальным служащим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</si>
  <si>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Развитие муниципальной службы на территории МО "Усть-Коксинский район" РА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</si>
  <si>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>Обеспечение доступным и комфортным жильем населения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</si>
  <si>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Разработка и реализация документов территориального планирования, документации по планировке территории в рамках подпрограммы "Развитие жилищно-коммунального комплекса"  муниципальной программы "Повышение эффективности систем жизнеобеспечения" на  2013-2018 годы"</t>
  </si>
  <si>
    <t>Обеспечение выплаты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</si>
  <si>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0221003</t>
  </si>
  <si>
    <t>0221002</t>
  </si>
  <si>
    <t>Увеличение уровня обеспеченности района спортивными сооружениями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</si>
  <si>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Популяризация физической культуры и спорта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</si>
  <si>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Совершенствование системы подготовки спортивного резерва 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</si>
  <si>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муниципальной программы "Социальное развитие МО "Усть-Коксинский район" Республики Алтай на 2013-2018 годы"</t>
  </si>
  <si>
    <t xml:space="preserve">Обеспечение  проведения  взвешенной  долговой политики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</si>
  <si>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</si>
  <si>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Осуществление технадзора по объектам капитального строительства и капитального ремонта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</si>
  <si>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Организация проведений мероприятий, направленных на укрепление статуса профессий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</si>
  <si>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Финансовом органе 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</si>
  <si>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Материально-техническое обеспечение в Финансовом органе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</si>
  <si>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 xml:space="preserve">Обеспечение полномочий в области архивного дела в рамках подпрограммы "Развитие культуры"  муниципальной программы "Социальное развитие МО «Усть-Коксинский район» Республики Алтай на 2013-2018 годы" </t>
  </si>
  <si>
    <t>Повышение эффективности управления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</si>
  <si>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</si>
  <si>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Материально-техническое обеспечение в отделе сельского хозяйства в рамках муниципальной  программы "Экономическое развитие  муниципального образования "Усть-Коксинский район" Республики Алтай на 2013-2018 годы"</t>
  </si>
  <si>
    <t>Развитие  сельского хозяйства и промышленного производства в рамках подпрограммы  "Развитие конкурентных рынков" муниципальной  программы "Экономическое развитие  муниципального образования "Усть-Коксинский район" Республики Алтай на 2013-2018 годы"</t>
  </si>
  <si>
    <t>Создание условий для экономического роста и увеличения занятости населения в реальном секторе экономики в рамках подпрограммы "Развитие малого и среднего предпринимательства" муниципальной программы "Экономическое развитие  МО "Усть-Коксинский район" РА на 2013-2018 годы"</t>
  </si>
  <si>
    <t>Совершенствование системы учета земельных участков в рамках подпрограммы «Повышение качества управления муниципальным имуществом» муниципальной программы «Управление муниципальными финансами и имуществом в МО «Усть-Коксинский район»</t>
  </si>
  <si>
    <t>Развитие дошкольного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</si>
  <si>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Ликвидация очередей на зачисление детей в ДОУ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</si>
  <si>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</si>
  <si>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государственных гарантий прав граждан на получение общедоступного и бесплатного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</si>
  <si>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ежемесячной надбавки к заработной плате педагогическим работникам, отнесенным к категории молодых специалистов 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</si>
  <si>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Выполнение работ по строительству и реконструкции зданий и сооружений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</si>
  <si>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Проведение капитального ремонта объектов общеобразовательных учреждений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</si>
  <si>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Обеспечение выплаты заработной платы и начислений на неё с учётом повышения заработной платы работникам, а также педагогическим работникам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</si>
  <si>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Развитие  общего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</si>
  <si>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Обеспечение условий для предоставления общеобразовательной услуги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</si>
  <si>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выплаты зароботной платы работникам общеобразовательных учреждений (кроме педагогических работников)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</si>
  <si>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Развитие творческих способностей детей в системе дополнительного образования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</si>
  <si>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Создание  условий  для успешной социализации и эффективнойсамоорганизации молодежи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</si>
  <si>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Организация работы и проведение мероприятий направленных на патриотическое воспитание молодежи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</si>
  <si>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Развитие дополнительного образования в сфере организации отдыха и оздоровления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</si>
  <si>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Сохранение и развитие дополнительного образования 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</si>
  <si>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Создание условий для сохранения и развития дополнительного образования в сфере культуры и искусства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</si>
  <si>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Реализация   образовательных программ сферы культуры и искусств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</si>
  <si>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Техническое обслуживание, мониторинг и текущий ремонт пожарной сигнализации, электропроводки и электрооборудования объектов образования в рамках подпрограммы "Развитие образования"  муниципальной программы "Социальное развитие МО "Усть-Коксинский район" РА на 2013-2018 годы"</t>
  </si>
  <si>
    <t>Обеспечение пожарной безопасности объектов образования в соответствии с установленными требованиями в рамках подпрограммы "Развитие образования"  муниципальной программы "Социальное развитие МО "Усть-Коксинский район" РА на 2013-2018 годы"</t>
  </si>
  <si>
    <t>Развитие  общего образования муниципального образования "Усть-Коксинский район" в рамках подпрограммы "Развитие образования"  муниципальной программы "Социальное развитие МО "Усть-Коксинский район" Республики Алтай на 2013-2018 годы"</t>
  </si>
  <si>
    <t>Централизованное обслуживание Управления образования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</si>
  <si>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Сохранение и развитие народной традиционной культуры 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</si>
  <si>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обеспечения сохранности объектов культурного наследия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</si>
  <si>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Создание условий для предоставления библиотечных услуг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</si>
  <si>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Повышение заработной платы работникам библиотек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</si>
  <si>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Комплектование книжных фондов библиотек муниципальных образований в рамках подпрограммы "Развитие культуры"  муниципальной программы "Социальное развитие МО "Усть-Коксинский район" Республики Алтай на 2013-2018 годы"</t>
  </si>
  <si>
    <t>Осуществление уведомительной регистрации территориальных соглашений и коллективных договоров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</si>
  <si>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радио "Беловодье"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</si>
  <si>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Производство и выпуск газеты "Уймонские вести"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</si>
  <si>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0232505</t>
  </si>
  <si>
    <t>Повышение эффективности управления в Отделе культуры в рамках муниципальной программы "Социальное развитие МО "Усть-Коксинский район" Республики Алтай на 2013-2018 годы"</t>
  </si>
  <si>
    <t>Централизованное обслуживание Отдела культуры и подведомственных ему учреждений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</si>
  <si>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Отделе культуры в рамках муниципальной программы "Социальное развитие МО "Усть-Коксинский район" Республики Алтай на 2013-2018 годы"</t>
  </si>
  <si>
    <t>Повышение эффективности управления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</si>
  <si>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 в рамках муниципальной программы "Социальное развитие МО "Усть-Коксинский район" Республики Алтай на 2013-2018 годы"</t>
  </si>
  <si>
    <t>Материально-техническое обеспечение в Управлении образования в рамках муниципальной программы "Социальное развитие МО "Усть-Коксинский район" Республики Алтай на 2013-2018 годы"</t>
  </si>
  <si>
    <t>Изменения (+,-)</t>
  </si>
  <si>
    <t xml:space="preserve">Усть-Коксинский район Республики Алтай </t>
  </si>
  <si>
    <t>на 2015 год   и на плановый период 2016-2017 годов"</t>
  </si>
  <si>
    <t>0237011</t>
  </si>
  <si>
    <t>0237021</t>
  </si>
  <si>
    <t xml:space="preserve">Создание условий для предоставления муниципальной услуги, организация проведения муниципальных мероприятий в рамках подпрограммы "Развитие образования" </t>
  </si>
  <si>
    <t xml:space="preserve">Создание условий для качественного предоставления услуг в сфере отдыха и оздоровления детей в рамках подпрограммы "Развитие образования" </t>
  </si>
  <si>
    <t>0412004</t>
  </si>
  <si>
    <t xml:space="preserve">Улучшение жилищных условий граждан, проживающих в сельской местности, обеспечение земельными участками многодетных семей, жильем молодых семей, отдельных категорий граждан в рамках подпрограммы "Развитие жилищно-коммунального комплекса"  </t>
  </si>
  <si>
    <t>0311052</t>
  </si>
  <si>
    <t>0311053</t>
  </si>
  <si>
    <t>Иные межбюджетные трансферты на осуществление переданных полномочий по предупреждению и ликвидации последствий чрезвычайных ситуаций в границах поселения</t>
  </si>
  <si>
    <t>Иные межбюджетные трансферты на осуществление переданных полномочий по организации утилизации отходов (буртовке)</t>
  </si>
  <si>
    <t xml:space="preserve">Иные межбюджетные  трансферты на осуществление переданных полномочий по  организации сбора и вывоза бытовых отходов и мусора  в рамках подпрограммы "Повышение качества управления муниципальными финансами" </t>
  </si>
  <si>
    <t xml:space="preserve">Иные межбюджетные  трансферты на осуществление переданных полномочий на содержание мест захоронения  в рамках подпрограммы "Повышение качества управления муниципальными финансами" </t>
  </si>
  <si>
    <t xml:space="preserve">Иные межбюджетные  трансферты на осуществление переданных полномочий по  организации в границах поселения водоснабжения населения в рамках подпрограммы "Повышение качества управления муниципальными финансами" </t>
  </si>
  <si>
    <t>Иные межбюджетные  трансферты на осуществление переданных полномочий по  муниципальному земельному контролю за использованием земель поселения в рамках подпрограммы "Повышение качества управления муниципальными финансами"</t>
  </si>
  <si>
    <t>0311056</t>
  </si>
  <si>
    <t>0311057</t>
  </si>
  <si>
    <t>0311058</t>
  </si>
  <si>
    <t>0311059</t>
  </si>
  <si>
    <t>0322001</t>
  </si>
  <si>
    <t xml:space="preserve">Совершенствование системы учета земельных участков, находящихся в государственной собственности, собственность на которые не разграничена в рамках подпрограммы "Повышение качества управления муниципальным имуществом"  </t>
  </si>
  <si>
    <t xml:space="preserve">Обустройство территорий посредством строительства объектов инженерной инфраструктуры в рамках подпрограммы "Развитие внутренней инфраструктуры" </t>
  </si>
  <si>
    <t xml:space="preserve">Развитие и модернизация инфраструктуры в рамках подпрограммы "Развитие внутренней инфраструктуры" </t>
  </si>
  <si>
    <t>Приложение 12</t>
  </si>
  <si>
    <t xml:space="preserve">к решению "О внесении изменений </t>
  </si>
  <si>
    <t>в решение "О бюджете муниципального образования</t>
  </si>
  <si>
    <t xml:space="preserve">к решению "О бюджете муниципального  </t>
  </si>
  <si>
    <t>0231513</t>
  </si>
  <si>
    <t>0248000</t>
  </si>
  <si>
    <t>0248002</t>
  </si>
  <si>
    <t>0248001</t>
  </si>
  <si>
    <t xml:space="preserve">Развитие  взаимодействия органов местного самоуправления и общества через информирование в средствах массовой информации в рамках подпрограммы  "Развитие взаимодействия органов местного самоуправления и общества"  </t>
  </si>
  <si>
    <t xml:space="preserve">Производство и выпуск радио "Беловодье" в рамках подпрограммы "Развитие взаимодействия органов местного самоуправления и общества" </t>
  </si>
  <si>
    <t xml:space="preserve">Производство и выпуск газеты "Уймонские вести" в рамках подпрограммы "Развитие взаимодействия органов местного самоуправления и общества" </t>
  </si>
  <si>
    <t xml:space="preserve">Обеспечение доступа к сети интернет в образовательных учреждениях  в рамках подпрограммы "Развитие образования" </t>
  </si>
  <si>
    <t>Осуществление постановки на учет и учет граждан Российской Федерации, имеющих право на получение жилищных субсидий на приобретение ими жилых помещений в рамках подпрограммы "Развитие жилищно-коммунального комплекса"  муниципальной программы "Повышение эффективности систем жизнеобеспечения" на 2013-2018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</si>
  <si>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</si>
  <si>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</si>
  <si>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9901504</t>
  </si>
  <si>
    <t>Защита населения от негативного воздействия вод и ликвидации ее последствий в рамках подпрограммы "Развитие внутренней инфраструктуры" муниципальной программы "Повышение эффективности систем жизнеобеспечения" на 2013-2018 годы"</t>
  </si>
  <si>
    <t>Предупреждение чрезвычайных ситуаций природного характера, связанных с подтоплением в рамках подпрограммы  "Развитие внутренней инфраструктуры" муниципальной программы "Повышение эффективности систем жизнеобеспечения" на 2013-2018 годы"</t>
  </si>
  <si>
    <t>0242005</t>
  </si>
  <si>
    <t>0247502</t>
  </si>
  <si>
    <t>360</t>
  </si>
  <si>
    <t>Выплата вознаграждений за добровольную сдачу огнестрельного оружия в рамках подпрограммы "Развитие взаимодействия органов местного самоуправления и общества" муниципальной программы "Социальное развитие МО "Усть-Коксинский район" Республики Алтай на 2013-2018 годы"</t>
  </si>
  <si>
    <t>Иные выплаты населению</t>
  </si>
  <si>
    <t>0315403</t>
  </si>
  <si>
    <t>522</t>
  </si>
  <si>
    <t xml:space="preserve">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 </t>
  </si>
  <si>
    <t>Субсидии на софинансирование капитальных вложений в объекты государственной (муниципальной) собственности</t>
  </si>
  <si>
    <t>041Б512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</si>
  <si>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 муниципальной программы "Повышение эффективности систем жизнеобеспечения" на 2013-2018 годы"</t>
  </si>
  <si>
    <t>04315П1</t>
  </si>
  <si>
    <t xml:space="preserve"> Софинансирование капитальных вложений в объекты муниципальной собственности в рамках подпрограммы "Развитие внутренней инфраструктуры" муниципальной программы "Повышение эффективности систем жизнеобеспечения" на 2013-2018 годы"</t>
  </si>
  <si>
    <t>Обеспечение энергосбережения в объектах социальной сферы в рамках подпрограммы "Энергосбережение и повышение энергетической эффективности" муниципальной программы "Повышение эффективности систем жизнеобеспечения" на 2013-2018 годы"</t>
  </si>
  <si>
    <t>Энергосбережение и повышение энергетической эффективности в бюджетных учреждениях в рамках подпрограммы "Энергосбережение и повышение энергетической эффективности"  муниципальной программы "Повышение эффективности систем жизнеобеспечения" на 2013-2018 годы"</t>
  </si>
  <si>
    <t>042Б522</t>
  </si>
  <si>
    <t>Обеспечение энергосбережения и повышения энергетической эффективности в социальной сфере в рамках подпрограммы "Энергосбережение и повышение энергетической эффективности" муниципальной программы "Повышение эффективности систем жизнеобеспечения" на 2013-2018 годы"</t>
  </si>
  <si>
    <t>0221598</t>
  </si>
  <si>
    <t>Повышение оплаты труда педагогическим работникам в моу дополнительного образования детей в рамках подпрограммы "Развитие физической культуры и спорта" муниципальной программы "Социальное развитие МО "Усть-Коксинский район" Республики Алтай на 2013-2018 годы"</t>
  </si>
  <si>
    <t>0231598</t>
  </si>
  <si>
    <t>Повышение оплаты труда педагогическим работникам в моу дополнительного образования детей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</si>
  <si>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Проведение капитального ремонта объектов общеобразовательных учреждений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</si>
  <si>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сохранности зданий и сооружений, строительство, реконструкция и капитальный ремонт объектов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</si>
  <si>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софинансирования расходов на  капитальное строительство в рамках подпрограммы "Развитие образования в МО "Усть-Коксинский район"  муниципальной программы "Социальное развитие МО "Усть-Коксинский район" Республики Алтай на 2013-2018 годы"</t>
  </si>
  <si>
    <t>Техническое обслуживание, мониторинг и текущий ремонт автоматической пожарной сигнализации, электрооборудования и электрических сетей объектов образования в рамках подпрограммы "Развитие образования" муниципальной программы "Социальное развитие МО "Усть-Коксинский район" Республики Алтай на 2013-2018 годы"</t>
  </si>
  <si>
    <t>Обеспечение пожарной безопасности объектов образования в соответствии с установленными требованиями в рамках подпрограммы "Развитие образования" муниципальной программы "Социальное развитие МО "Усть-Коксинский район" РА на 2013-2018 годы"</t>
  </si>
  <si>
    <t>0211580</t>
  </si>
  <si>
    <t>Проведение мероприятий в рамках проведения в Республике Алтай 70-й годовщины Победы в Великой Отечественной войне 1941-1945 годов в рамках подпрограммы "Развитие культуры" муниципальной программы "Социальное развитие МО "Усть-Коксинский район" Республики Алтай на 2013-2018 годы"</t>
  </si>
  <si>
    <t>0211599</t>
  </si>
  <si>
    <t>Повышение заработной платы работникам учреждений культуры в рамках подпрограммы "Развитие культуры" муниципальной программы "Социальное развитие МО "Усть-Коксинский район" Республики Алтай на 2013-2018 годы"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</si>
  <si>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
</t>
  </si>
  <si>
    <t>0216000</t>
  </si>
  <si>
    <t>0216001</t>
  </si>
  <si>
    <t>Обеспечение сохранности  зданий  и сооружений, строительство (реконструкция) зданий учреждений культуры  в рамках подпрограммы  "Развитие культуры" муниципальной  программы "Социальное развитие МО "Усть-Коксинский район" Республики Алтай на 2013-2018 годы"</t>
  </si>
  <si>
    <t>Выполнение работ по капитальному ремонту  зданий и сооружений учреждений культуры    для  дальнейшей эксплуатации в рамках подпрограммы "Развитие культуры" муниципальной программы "Социальное развитие МО "Усть-Коксинский район" Республики Алтай на 2013-2018 годы"</t>
  </si>
  <si>
    <t>0311580</t>
  </si>
  <si>
    <t>521</t>
  </si>
  <si>
    <t>0311590</t>
  </si>
  <si>
    <t>0311599</t>
  </si>
  <si>
    <t>Субсидии на проведение мероприятий в рамках проведения в Республике Алтай 70-й годовщины Победы в Великой Отечественной войне 1941-1945 годов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</si>
  <si>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</si>
  <si>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Мероприятия по проведению ремонта, реконструкции и обустройства территорий памятников, увековечивающих память о Великой Отечественной войне 1941-1945 годов, за счет средств добровольных пожертвований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</si>
  <si>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Субсидии на повышение заработной платы работникам учреждений культуры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</si>
  <si>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0201599</t>
  </si>
  <si>
    <t>Повышение заработной платы работникам учреждений культуры в рамках муниципальной программы "Социальное развитие МО "Усть-Коксинский район" Республики Алтай на 2013-2018 годы"</t>
  </si>
  <si>
    <t>0311554</t>
  </si>
  <si>
    <t>Субсидии на предоставление грантов на поддержку местных инициатив граждан , проживающих в сельской местности в рамках подпрограммы "Повышение качества управления муниципальными финансами" муниципальной программы "Управление муниципальными финансами и муниципальным имуществом в МО "Усть-Коксинский район" Республики Алтай"</t>
  </si>
  <si>
    <t>0411571</t>
  </si>
  <si>
    <t>Обеспечение жильем граждан Российской Федерации, проживающих в сельской местности, в рамках подпрограммы "Развитие жилищно-коммунального комплекса"  муниципальной программы "Повышение эффективности систем жизнеобеспечения" на 2013-2018 годы"</t>
  </si>
  <si>
    <t>0432003</t>
  </si>
  <si>
    <t>0432052</t>
  </si>
  <si>
    <t xml:space="preserve">Снижение социальной напряженности населения в рамках подпрограммы  "Развитие внутренней инфраструктуры" </t>
  </si>
  <si>
    <t>Иные межбюджетные трансферты на осуществление переданных полномочий по предупреждению и ликвидации последствий чрезвычайных ситуаций в границах поселения в рамках подпрограммы "Развитие внутренней инфраструктуры"</t>
  </si>
  <si>
    <t>0322059</t>
  </si>
  <si>
    <t>Иные межбюджетные трансферты на осуществление переданных полномочий по муниципальному земельному контролю за использованием земель поселения в рамках подпрограммы "Повышение качества управления муниципальным имуществом"</t>
  </si>
  <si>
    <t>0411058</t>
  </si>
  <si>
    <t>Иные межбюджетные трансферты на осуществление переданных полномочий по организации в границах поселения водоснабжения населения в рамках подпрограммы "Развитие жилищно-коммунального комплекса"</t>
  </si>
  <si>
    <t>0411053</t>
  </si>
  <si>
    <t>0411056</t>
  </si>
  <si>
    <t>0411057</t>
  </si>
  <si>
    <t xml:space="preserve">Развитие и модернизация объектов коммунальной инфраструктуры в рамках подпрограммы "Развитие жилищно-коммунального комплекса"  </t>
  </si>
  <si>
    <t>Иные межбюджетные трансферты на осуществление переданных полномочий по организации утилизации отходов (буртовке) в рамках подпрограммы "Развитие жилищно-коммунального комплекса"</t>
  </si>
  <si>
    <t>Иные межбюджетные трансферты на осуществление переданных полномочий по организации сбора и вывоза бытовых отходов и мусора в рамках подпрограммы "Развитие жилищно-коммунального комплекса"</t>
  </si>
  <si>
    <t>Иные межбюджетные трансферты на осуществление переданных полномочий на содержание мест захоронения в рамках подпрограммы "Развитие жилищно-коммунального комплекса"</t>
  </si>
  <si>
    <t>0215147</t>
  </si>
  <si>
    <t>Выплата денежного поощрения лучшим муниципальным учреждениям культуры в рамках подпрограммы "Развитие культуры"</t>
  </si>
  <si>
    <t>0211590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</si>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</sst>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Arial Cyr"/>
      <charset val="204"/>
    </font>
    <font>
      <sz val="8"/>
      <name val="Tahoma"/>
      <family val="2"/>
      <charset val="204"/>
    </font>
    <font>
      <b/>
      <sz val="8"/>
      <name val="Arial Cyr"/>
      <charset val="204"/>
    </font>
    <font>
      <b/>
      <sz val="10"/>
      <color indexed="8"/>
      <name val="Arial Cyr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7">
    <xf numFmtId="0" fontId="0" fillId="0" borderId="0" xfId="0"/>
    <xf numFmtId="4" fontId="0" fillId="2" borderId="0" xfId="0" applyNumberFormat="1" applyFill="1" applyAlignment="1">
      <alignment horizontal="right"/>
    </xf>
    <xf numFmtId="0" fontId="0" fillId="2" borderId="0" xfId="0" applyFill="1" applyAlignment="1"/>
    <xf numFmtId="0" fontId="11" fillId="2" borderId="0" xfId="0" applyFont="1" applyFill="1" applyAlignment="1"/>
    <xf numFmtId="0" fontId="11" fillId="2" borderId="0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8" fillId="2" borderId="1" xfId="1" applyNumberFormat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4" fontId="19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1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20" fillId="2" borderId="0" xfId="0" applyFont="1" applyFill="1"/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top" wrapText="1"/>
    </xf>
    <xf numFmtId="49" fontId="0" fillId="2" borderId="1" xfId="0" applyNumberFormat="1" applyFill="1" applyBorder="1"/>
    <xf numFmtId="49" fontId="13" fillId="2" borderId="2" xfId="0" applyNumberFormat="1" applyFont="1" applyFill="1" applyBorder="1" applyAlignment="1">
      <alignment horizontal="center" vertical="top" wrapText="1"/>
    </xf>
    <xf numFmtId="3" fontId="16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49" fontId="22" fillId="2" borderId="2" xfId="0" applyNumberFormat="1" applyFont="1" applyFill="1" applyBorder="1" applyAlignment="1">
      <alignment horizontal="right" vertical="top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49" fontId="23" fillId="2" borderId="0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3"/>
  <sheetViews>
    <sheetView tabSelected="1" workbookViewId="0">
      <selection activeCell="B2" sqref="B2"/>
    </sheetView>
  </sheetViews>
  <sheetFormatPr defaultRowHeight="12.75" x14ac:dyDescent="0.2"/>
  <cols>
    <col min="1" max="1" width="3.42578125" style="16" customWidth="1"/>
    <col min="2" max="2" width="47.42578125" style="28" customWidth="1"/>
    <col min="3" max="3" width="4.140625" style="29" customWidth="1"/>
    <col min="4" max="4" width="5" style="29" customWidth="1"/>
    <col min="5" max="5" width="9.42578125" style="29" customWidth="1"/>
    <col min="6" max="6" width="5.42578125" style="29" customWidth="1"/>
    <col min="7" max="7" width="13.5703125" style="29" hidden="1" customWidth="1"/>
    <col min="8" max="8" width="13.28515625" style="29" customWidth="1"/>
    <col min="9" max="9" width="14.42578125" style="29" customWidth="1"/>
    <col min="10" max="255" width="9.140625" style="16"/>
    <col min="256" max="256" width="3.5703125" style="16" customWidth="1"/>
    <col min="257" max="257" width="40.85546875" style="16" customWidth="1"/>
    <col min="258" max="258" width="5.140625" style="16" customWidth="1"/>
    <col min="259" max="260" width="4.28515625" style="16" customWidth="1"/>
    <col min="261" max="261" width="8.5703125" style="16" customWidth="1"/>
    <col min="262" max="262" width="6.7109375" style="16" customWidth="1"/>
    <col min="263" max="263" width="11.28515625" style="16" customWidth="1"/>
    <col min="264" max="264" width="12.28515625" style="16" customWidth="1"/>
    <col min="265" max="511" width="9.140625" style="16"/>
    <col min="512" max="512" width="3.5703125" style="16" customWidth="1"/>
    <col min="513" max="513" width="40.85546875" style="16" customWidth="1"/>
    <col min="514" max="514" width="5.140625" style="16" customWidth="1"/>
    <col min="515" max="516" width="4.28515625" style="16" customWidth="1"/>
    <col min="517" max="517" width="8.5703125" style="16" customWidth="1"/>
    <col min="518" max="518" width="6.7109375" style="16" customWidth="1"/>
    <col min="519" max="519" width="11.28515625" style="16" customWidth="1"/>
    <col min="520" max="520" width="12.28515625" style="16" customWidth="1"/>
    <col min="521" max="767" width="9.140625" style="16"/>
    <col min="768" max="768" width="3.5703125" style="16" customWidth="1"/>
    <col min="769" max="769" width="40.85546875" style="16" customWidth="1"/>
    <col min="770" max="770" width="5.140625" style="16" customWidth="1"/>
    <col min="771" max="772" width="4.28515625" style="16" customWidth="1"/>
    <col min="773" max="773" width="8.5703125" style="16" customWidth="1"/>
    <col min="774" max="774" width="6.7109375" style="16" customWidth="1"/>
    <col min="775" max="775" width="11.28515625" style="16" customWidth="1"/>
    <col min="776" max="776" width="12.28515625" style="16" customWidth="1"/>
    <col min="777" max="1023" width="9.140625" style="16"/>
    <col min="1024" max="1024" width="3.5703125" style="16" customWidth="1"/>
    <col min="1025" max="1025" width="40.85546875" style="16" customWidth="1"/>
    <col min="1026" max="1026" width="5.140625" style="16" customWidth="1"/>
    <col min="1027" max="1028" width="4.28515625" style="16" customWidth="1"/>
    <col min="1029" max="1029" width="8.5703125" style="16" customWidth="1"/>
    <col min="1030" max="1030" width="6.7109375" style="16" customWidth="1"/>
    <col min="1031" max="1031" width="11.28515625" style="16" customWidth="1"/>
    <col min="1032" max="1032" width="12.28515625" style="16" customWidth="1"/>
    <col min="1033" max="1279" width="9.140625" style="16"/>
    <col min="1280" max="1280" width="3.5703125" style="16" customWidth="1"/>
    <col min="1281" max="1281" width="40.85546875" style="16" customWidth="1"/>
    <col min="1282" max="1282" width="5.140625" style="16" customWidth="1"/>
    <col min="1283" max="1284" width="4.28515625" style="16" customWidth="1"/>
    <col min="1285" max="1285" width="8.5703125" style="16" customWidth="1"/>
    <col min="1286" max="1286" width="6.7109375" style="16" customWidth="1"/>
    <col min="1287" max="1287" width="11.28515625" style="16" customWidth="1"/>
    <col min="1288" max="1288" width="12.28515625" style="16" customWidth="1"/>
    <col min="1289" max="1535" width="9.140625" style="16"/>
    <col min="1536" max="1536" width="3.5703125" style="16" customWidth="1"/>
    <col min="1537" max="1537" width="40.85546875" style="16" customWidth="1"/>
    <col min="1538" max="1538" width="5.140625" style="16" customWidth="1"/>
    <col min="1539" max="1540" width="4.28515625" style="16" customWidth="1"/>
    <col min="1541" max="1541" width="8.5703125" style="16" customWidth="1"/>
    <col min="1542" max="1542" width="6.7109375" style="16" customWidth="1"/>
    <col min="1543" max="1543" width="11.28515625" style="16" customWidth="1"/>
    <col min="1544" max="1544" width="12.28515625" style="16" customWidth="1"/>
    <col min="1545" max="1791" width="9.140625" style="16"/>
    <col min="1792" max="1792" width="3.5703125" style="16" customWidth="1"/>
    <col min="1793" max="1793" width="40.85546875" style="16" customWidth="1"/>
    <col min="1794" max="1794" width="5.140625" style="16" customWidth="1"/>
    <col min="1795" max="1796" width="4.28515625" style="16" customWidth="1"/>
    <col min="1797" max="1797" width="8.5703125" style="16" customWidth="1"/>
    <col min="1798" max="1798" width="6.7109375" style="16" customWidth="1"/>
    <col min="1799" max="1799" width="11.28515625" style="16" customWidth="1"/>
    <col min="1800" max="1800" width="12.28515625" style="16" customWidth="1"/>
    <col min="1801" max="2047" width="9.140625" style="16"/>
    <col min="2048" max="2048" width="3.5703125" style="16" customWidth="1"/>
    <col min="2049" max="2049" width="40.85546875" style="16" customWidth="1"/>
    <col min="2050" max="2050" width="5.140625" style="16" customWidth="1"/>
    <col min="2051" max="2052" width="4.28515625" style="16" customWidth="1"/>
    <col min="2053" max="2053" width="8.5703125" style="16" customWidth="1"/>
    <col min="2054" max="2054" width="6.7109375" style="16" customWidth="1"/>
    <col min="2055" max="2055" width="11.28515625" style="16" customWidth="1"/>
    <col min="2056" max="2056" width="12.28515625" style="16" customWidth="1"/>
    <col min="2057" max="2303" width="9.140625" style="16"/>
    <col min="2304" max="2304" width="3.5703125" style="16" customWidth="1"/>
    <col min="2305" max="2305" width="40.85546875" style="16" customWidth="1"/>
    <col min="2306" max="2306" width="5.140625" style="16" customWidth="1"/>
    <col min="2307" max="2308" width="4.28515625" style="16" customWidth="1"/>
    <col min="2309" max="2309" width="8.5703125" style="16" customWidth="1"/>
    <col min="2310" max="2310" width="6.7109375" style="16" customWidth="1"/>
    <col min="2311" max="2311" width="11.28515625" style="16" customWidth="1"/>
    <col min="2312" max="2312" width="12.28515625" style="16" customWidth="1"/>
    <col min="2313" max="2559" width="9.140625" style="16"/>
    <col min="2560" max="2560" width="3.5703125" style="16" customWidth="1"/>
    <col min="2561" max="2561" width="40.85546875" style="16" customWidth="1"/>
    <col min="2562" max="2562" width="5.140625" style="16" customWidth="1"/>
    <col min="2563" max="2564" width="4.28515625" style="16" customWidth="1"/>
    <col min="2565" max="2565" width="8.5703125" style="16" customWidth="1"/>
    <col min="2566" max="2566" width="6.7109375" style="16" customWidth="1"/>
    <col min="2567" max="2567" width="11.28515625" style="16" customWidth="1"/>
    <col min="2568" max="2568" width="12.28515625" style="16" customWidth="1"/>
    <col min="2569" max="2815" width="9.140625" style="16"/>
    <col min="2816" max="2816" width="3.5703125" style="16" customWidth="1"/>
    <col min="2817" max="2817" width="40.85546875" style="16" customWidth="1"/>
    <col min="2818" max="2818" width="5.140625" style="16" customWidth="1"/>
    <col min="2819" max="2820" width="4.28515625" style="16" customWidth="1"/>
    <col min="2821" max="2821" width="8.5703125" style="16" customWidth="1"/>
    <col min="2822" max="2822" width="6.7109375" style="16" customWidth="1"/>
    <col min="2823" max="2823" width="11.28515625" style="16" customWidth="1"/>
    <col min="2824" max="2824" width="12.28515625" style="16" customWidth="1"/>
    <col min="2825" max="3071" width="9.140625" style="16"/>
    <col min="3072" max="3072" width="3.5703125" style="16" customWidth="1"/>
    <col min="3073" max="3073" width="40.85546875" style="16" customWidth="1"/>
    <col min="3074" max="3074" width="5.140625" style="16" customWidth="1"/>
    <col min="3075" max="3076" width="4.28515625" style="16" customWidth="1"/>
    <col min="3077" max="3077" width="8.5703125" style="16" customWidth="1"/>
    <col min="3078" max="3078" width="6.7109375" style="16" customWidth="1"/>
    <col min="3079" max="3079" width="11.28515625" style="16" customWidth="1"/>
    <col min="3080" max="3080" width="12.28515625" style="16" customWidth="1"/>
    <col min="3081" max="3327" width="9.140625" style="16"/>
    <col min="3328" max="3328" width="3.5703125" style="16" customWidth="1"/>
    <col min="3329" max="3329" width="40.85546875" style="16" customWidth="1"/>
    <col min="3330" max="3330" width="5.140625" style="16" customWidth="1"/>
    <col min="3331" max="3332" width="4.28515625" style="16" customWidth="1"/>
    <col min="3333" max="3333" width="8.5703125" style="16" customWidth="1"/>
    <col min="3334" max="3334" width="6.7109375" style="16" customWidth="1"/>
    <col min="3335" max="3335" width="11.28515625" style="16" customWidth="1"/>
    <col min="3336" max="3336" width="12.28515625" style="16" customWidth="1"/>
    <col min="3337" max="3583" width="9.140625" style="16"/>
    <col min="3584" max="3584" width="3.5703125" style="16" customWidth="1"/>
    <col min="3585" max="3585" width="40.85546875" style="16" customWidth="1"/>
    <col min="3586" max="3586" width="5.140625" style="16" customWidth="1"/>
    <col min="3587" max="3588" width="4.28515625" style="16" customWidth="1"/>
    <col min="3589" max="3589" width="8.5703125" style="16" customWidth="1"/>
    <col min="3590" max="3590" width="6.7109375" style="16" customWidth="1"/>
    <col min="3591" max="3591" width="11.28515625" style="16" customWidth="1"/>
    <col min="3592" max="3592" width="12.28515625" style="16" customWidth="1"/>
    <col min="3593" max="3839" width="9.140625" style="16"/>
    <col min="3840" max="3840" width="3.5703125" style="16" customWidth="1"/>
    <col min="3841" max="3841" width="40.85546875" style="16" customWidth="1"/>
    <col min="3842" max="3842" width="5.140625" style="16" customWidth="1"/>
    <col min="3843" max="3844" width="4.28515625" style="16" customWidth="1"/>
    <col min="3845" max="3845" width="8.5703125" style="16" customWidth="1"/>
    <col min="3846" max="3846" width="6.7109375" style="16" customWidth="1"/>
    <col min="3847" max="3847" width="11.28515625" style="16" customWidth="1"/>
    <col min="3848" max="3848" width="12.28515625" style="16" customWidth="1"/>
    <col min="3849" max="4095" width="9.140625" style="16"/>
    <col min="4096" max="4096" width="3.5703125" style="16" customWidth="1"/>
    <col min="4097" max="4097" width="40.85546875" style="16" customWidth="1"/>
    <col min="4098" max="4098" width="5.140625" style="16" customWidth="1"/>
    <col min="4099" max="4100" width="4.28515625" style="16" customWidth="1"/>
    <col min="4101" max="4101" width="8.5703125" style="16" customWidth="1"/>
    <col min="4102" max="4102" width="6.7109375" style="16" customWidth="1"/>
    <col min="4103" max="4103" width="11.28515625" style="16" customWidth="1"/>
    <col min="4104" max="4104" width="12.28515625" style="16" customWidth="1"/>
    <col min="4105" max="4351" width="9.140625" style="16"/>
    <col min="4352" max="4352" width="3.5703125" style="16" customWidth="1"/>
    <col min="4353" max="4353" width="40.85546875" style="16" customWidth="1"/>
    <col min="4354" max="4354" width="5.140625" style="16" customWidth="1"/>
    <col min="4355" max="4356" width="4.28515625" style="16" customWidth="1"/>
    <col min="4357" max="4357" width="8.5703125" style="16" customWidth="1"/>
    <col min="4358" max="4358" width="6.7109375" style="16" customWidth="1"/>
    <col min="4359" max="4359" width="11.28515625" style="16" customWidth="1"/>
    <col min="4360" max="4360" width="12.28515625" style="16" customWidth="1"/>
    <col min="4361" max="4607" width="9.140625" style="16"/>
    <col min="4608" max="4608" width="3.5703125" style="16" customWidth="1"/>
    <col min="4609" max="4609" width="40.85546875" style="16" customWidth="1"/>
    <col min="4610" max="4610" width="5.140625" style="16" customWidth="1"/>
    <col min="4611" max="4612" width="4.28515625" style="16" customWidth="1"/>
    <col min="4613" max="4613" width="8.5703125" style="16" customWidth="1"/>
    <col min="4614" max="4614" width="6.7109375" style="16" customWidth="1"/>
    <col min="4615" max="4615" width="11.28515625" style="16" customWidth="1"/>
    <col min="4616" max="4616" width="12.28515625" style="16" customWidth="1"/>
    <col min="4617" max="4863" width="9.140625" style="16"/>
    <col min="4864" max="4864" width="3.5703125" style="16" customWidth="1"/>
    <col min="4865" max="4865" width="40.85546875" style="16" customWidth="1"/>
    <col min="4866" max="4866" width="5.140625" style="16" customWidth="1"/>
    <col min="4867" max="4868" width="4.28515625" style="16" customWidth="1"/>
    <col min="4869" max="4869" width="8.5703125" style="16" customWidth="1"/>
    <col min="4870" max="4870" width="6.7109375" style="16" customWidth="1"/>
    <col min="4871" max="4871" width="11.28515625" style="16" customWidth="1"/>
    <col min="4872" max="4872" width="12.28515625" style="16" customWidth="1"/>
    <col min="4873" max="5119" width="9.140625" style="16"/>
    <col min="5120" max="5120" width="3.5703125" style="16" customWidth="1"/>
    <col min="5121" max="5121" width="40.85546875" style="16" customWidth="1"/>
    <col min="5122" max="5122" width="5.140625" style="16" customWidth="1"/>
    <col min="5123" max="5124" width="4.28515625" style="16" customWidth="1"/>
    <col min="5125" max="5125" width="8.5703125" style="16" customWidth="1"/>
    <col min="5126" max="5126" width="6.7109375" style="16" customWidth="1"/>
    <col min="5127" max="5127" width="11.28515625" style="16" customWidth="1"/>
    <col min="5128" max="5128" width="12.28515625" style="16" customWidth="1"/>
    <col min="5129" max="5375" width="9.140625" style="16"/>
    <col min="5376" max="5376" width="3.5703125" style="16" customWidth="1"/>
    <col min="5377" max="5377" width="40.85546875" style="16" customWidth="1"/>
    <col min="5378" max="5378" width="5.140625" style="16" customWidth="1"/>
    <col min="5379" max="5380" width="4.28515625" style="16" customWidth="1"/>
    <col min="5381" max="5381" width="8.5703125" style="16" customWidth="1"/>
    <col min="5382" max="5382" width="6.7109375" style="16" customWidth="1"/>
    <col min="5383" max="5383" width="11.28515625" style="16" customWidth="1"/>
    <col min="5384" max="5384" width="12.28515625" style="16" customWidth="1"/>
    <col min="5385" max="5631" width="9.140625" style="16"/>
    <col min="5632" max="5632" width="3.5703125" style="16" customWidth="1"/>
    <col min="5633" max="5633" width="40.85546875" style="16" customWidth="1"/>
    <col min="5634" max="5634" width="5.140625" style="16" customWidth="1"/>
    <col min="5635" max="5636" width="4.28515625" style="16" customWidth="1"/>
    <col min="5637" max="5637" width="8.5703125" style="16" customWidth="1"/>
    <col min="5638" max="5638" width="6.7109375" style="16" customWidth="1"/>
    <col min="5639" max="5639" width="11.28515625" style="16" customWidth="1"/>
    <col min="5640" max="5640" width="12.28515625" style="16" customWidth="1"/>
    <col min="5641" max="5887" width="9.140625" style="16"/>
    <col min="5888" max="5888" width="3.5703125" style="16" customWidth="1"/>
    <col min="5889" max="5889" width="40.85546875" style="16" customWidth="1"/>
    <col min="5890" max="5890" width="5.140625" style="16" customWidth="1"/>
    <col min="5891" max="5892" width="4.28515625" style="16" customWidth="1"/>
    <col min="5893" max="5893" width="8.5703125" style="16" customWidth="1"/>
    <col min="5894" max="5894" width="6.7109375" style="16" customWidth="1"/>
    <col min="5895" max="5895" width="11.28515625" style="16" customWidth="1"/>
    <col min="5896" max="5896" width="12.28515625" style="16" customWidth="1"/>
    <col min="5897" max="6143" width="9.140625" style="16"/>
    <col min="6144" max="6144" width="3.5703125" style="16" customWidth="1"/>
    <col min="6145" max="6145" width="40.85546875" style="16" customWidth="1"/>
    <col min="6146" max="6146" width="5.140625" style="16" customWidth="1"/>
    <col min="6147" max="6148" width="4.28515625" style="16" customWidth="1"/>
    <col min="6149" max="6149" width="8.5703125" style="16" customWidth="1"/>
    <col min="6150" max="6150" width="6.7109375" style="16" customWidth="1"/>
    <col min="6151" max="6151" width="11.28515625" style="16" customWidth="1"/>
    <col min="6152" max="6152" width="12.28515625" style="16" customWidth="1"/>
    <col min="6153" max="6399" width="9.140625" style="16"/>
    <col min="6400" max="6400" width="3.5703125" style="16" customWidth="1"/>
    <col min="6401" max="6401" width="40.85546875" style="16" customWidth="1"/>
    <col min="6402" max="6402" width="5.140625" style="16" customWidth="1"/>
    <col min="6403" max="6404" width="4.28515625" style="16" customWidth="1"/>
    <col min="6405" max="6405" width="8.5703125" style="16" customWidth="1"/>
    <col min="6406" max="6406" width="6.7109375" style="16" customWidth="1"/>
    <col min="6407" max="6407" width="11.28515625" style="16" customWidth="1"/>
    <col min="6408" max="6408" width="12.28515625" style="16" customWidth="1"/>
    <col min="6409" max="6655" width="9.140625" style="16"/>
    <col min="6656" max="6656" width="3.5703125" style="16" customWidth="1"/>
    <col min="6657" max="6657" width="40.85546875" style="16" customWidth="1"/>
    <col min="6658" max="6658" width="5.140625" style="16" customWidth="1"/>
    <col min="6659" max="6660" width="4.28515625" style="16" customWidth="1"/>
    <col min="6661" max="6661" width="8.5703125" style="16" customWidth="1"/>
    <col min="6662" max="6662" width="6.7109375" style="16" customWidth="1"/>
    <col min="6663" max="6663" width="11.28515625" style="16" customWidth="1"/>
    <col min="6664" max="6664" width="12.28515625" style="16" customWidth="1"/>
    <col min="6665" max="6911" width="9.140625" style="16"/>
    <col min="6912" max="6912" width="3.5703125" style="16" customWidth="1"/>
    <col min="6913" max="6913" width="40.85546875" style="16" customWidth="1"/>
    <col min="6914" max="6914" width="5.140625" style="16" customWidth="1"/>
    <col min="6915" max="6916" width="4.28515625" style="16" customWidth="1"/>
    <col min="6917" max="6917" width="8.5703125" style="16" customWidth="1"/>
    <col min="6918" max="6918" width="6.7109375" style="16" customWidth="1"/>
    <col min="6919" max="6919" width="11.28515625" style="16" customWidth="1"/>
    <col min="6920" max="6920" width="12.28515625" style="16" customWidth="1"/>
    <col min="6921" max="7167" width="9.140625" style="16"/>
    <col min="7168" max="7168" width="3.5703125" style="16" customWidth="1"/>
    <col min="7169" max="7169" width="40.85546875" style="16" customWidth="1"/>
    <col min="7170" max="7170" width="5.140625" style="16" customWidth="1"/>
    <col min="7171" max="7172" width="4.28515625" style="16" customWidth="1"/>
    <col min="7173" max="7173" width="8.5703125" style="16" customWidth="1"/>
    <col min="7174" max="7174" width="6.7109375" style="16" customWidth="1"/>
    <col min="7175" max="7175" width="11.28515625" style="16" customWidth="1"/>
    <col min="7176" max="7176" width="12.28515625" style="16" customWidth="1"/>
    <col min="7177" max="7423" width="9.140625" style="16"/>
    <col min="7424" max="7424" width="3.5703125" style="16" customWidth="1"/>
    <col min="7425" max="7425" width="40.85546875" style="16" customWidth="1"/>
    <col min="7426" max="7426" width="5.140625" style="16" customWidth="1"/>
    <col min="7427" max="7428" width="4.28515625" style="16" customWidth="1"/>
    <col min="7429" max="7429" width="8.5703125" style="16" customWidth="1"/>
    <col min="7430" max="7430" width="6.7109375" style="16" customWidth="1"/>
    <col min="7431" max="7431" width="11.28515625" style="16" customWidth="1"/>
    <col min="7432" max="7432" width="12.28515625" style="16" customWidth="1"/>
    <col min="7433" max="7679" width="9.140625" style="16"/>
    <col min="7680" max="7680" width="3.5703125" style="16" customWidth="1"/>
    <col min="7681" max="7681" width="40.85546875" style="16" customWidth="1"/>
    <col min="7682" max="7682" width="5.140625" style="16" customWidth="1"/>
    <col min="7683" max="7684" width="4.28515625" style="16" customWidth="1"/>
    <col min="7685" max="7685" width="8.5703125" style="16" customWidth="1"/>
    <col min="7686" max="7686" width="6.7109375" style="16" customWidth="1"/>
    <col min="7687" max="7687" width="11.28515625" style="16" customWidth="1"/>
    <col min="7688" max="7688" width="12.28515625" style="16" customWidth="1"/>
    <col min="7689" max="7935" width="9.140625" style="16"/>
    <col min="7936" max="7936" width="3.5703125" style="16" customWidth="1"/>
    <col min="7937" max="7937" width="40.85546875" style="16" customWidth="1"/>
    <col min="7938" max="7938" width="5.140625" style="16" customWidth="1"/>
    <col min="7939" max="7940" width="4.28515625" style="16" customWidth="1"/>
    <col min="7941" max="7941" width="8.5703125" style="16" customWidth="1"/>
    <col min="7942" max="7942" width="6.7109375" style="16" customWidth="1"/>
    <col min="7943" max="7943" width="11.28515625" style="16" customWidth="1"/>
    <col min="7944" max="7944" width="12.28515625" style="16" customWidth="1"/>
    <col min="7945" max="8191" width="9.140625" style="16"/>
    <col min="8192" max="8192" width="3.5703125" style="16" customWidth="1"/>
    <col min="8193" max="8193" width="40.85546875" style="16" customWidth="1"/>
    <col min="8194" max="8194" width="5.140625" style="16" customWidth="1"/>
    <col min="8195" max="8196" width="4.28515625" style="16" customWidth="1"/>
    <col min="8197" max="8197" width="8.5703125" style="16" customWidth="1"/>
    <col min="8198" max="8198" width="6.7109375" style="16" customWidth="1"/>
    <col min="8199" max="8199" width="11.28515625" style="16" customWidth="1"/>
    <col min="8200" max="8200" width="12.28515625" style="16" customWidth="1"/>
    <col min="8201" max="8447" width="9.140625" style="16"/>
    <col min="8448" max="8448" width="3.5703125" style="16" customWidth="1"/>
    <col min="8449" max="8449" width="40.85546875" style="16" customWidth="1"/>
    <col min="8450" max="8450" width="5.140625" style="16" customWidth="1"/>
    <col min="8451" max="8452" width="4.28515625" style="16" customWidth="1"/>
    <col min="8453" max="8453" width="8.5703125" style="16" customWidth="1"/>
    <col min="8454" max="8454" width="6.7109375" style="16" customWidth="1"/>
    <col min="8455" max="8455" width="11.28515625" style="16" customWidth="1"/>
    <col min="8456" max="8456" width="12.28515625" style="16" customWidth="1"/>
    <col min="8457" max="8703" width="9.140625" style="16"/>
    <col min="8704" max="8704" width="3.5703125" style="16" customWidth="1"/>
    <col min="8705" max="8705" width="40.85546875" style="16" customWidth="1"/>
    <col min="8706" max="8706" width="5.140625" style="16" customWidth="1"/>
    <col min="8707" max="8708" width="4.28515625" style="16" customWidth="1"/>
    <col min="8709" max="8709" width="8.5703125" style="16" customWidth="1"/>
    <col min="8710" max="8710" width="6.7109375" style="16" customWidth="1"/>
    <col min="8711" max="8711" width="11.28515625" style="16" customWidth="1"/>
    <col min="8712" max="8712" width="12.28515625" style="16" customWidth="1"/>
    <col min="8713" max="8959" width="9.140625" style="16"/>
    <col min="8960" max="8960" width="3.5703125" style="16" customWidth="1"/>
    <col min="8961" max="8961" width="40.85546875" style="16" customWidth="1"/>
    <col min="8962" max="8962" width="5.140625" style="16" customWidth="1"/>
    <col min="8963" max="8964" width="4.28515625" style="16" customWidth="1"/>
    <col min="8965" max="8965" width="8.5703125" style="16" customWidth="1"/>
    <col min="8966" max="8966" width="6.7109375" style="16" customWidth="1"/>
    <col min="8967" max="8967" width="11.28515625" style="16" customWidth="1"/>
    <col min="8968" max="8968" width="12.28515625" style="16" customWidth="1"/>
    <col min="8969" max="9215" width="9.140625" style="16"/>
    <col min="9216" max="9216" width="3.5703125" style="16" customWidth="1"/>
    <col min="9217" max="9217" width="40.85546875" style="16" customWidth="1"/>
    <col min="9218" max="9218" width="5.140625" style="16" customWidth="1"/>
    <col min="9219" max="9220" width="4.28515625" style="16" customWidth="1"/>
    <col min="9221" max="9221" width="8.5703125" style="16" customWidth="1"/>
    <col min="9222" max="9222" width="6.7109375" style="16" customWidth="1"/>
    <col min="9223" max="9223" width="11.28515625" style="16" customWidth="1"/>
    <col min="9224" max="9224" width="12.28515625" style="16" customWidth="1"/>
    <col min="9225" max="9471" width="9.140625" style="16"/>
    <col min="9472" max="9472" width="3.5703125" style="16" customWidth="1"/>
    <col min="9473" max="9473" width="40.85546875" style="16" customWidth="1"/>
    <col min="9474" max="9474" width="5.140625" style="16" customWidth="1"/>
    <col min="9475" max="9476" width="4.28515625" style="16" customWidth="1"/>
    <col min="9477" max="9477" width="8.5703125" style="16" customWidth="1"/>
    <col min="9478" max="9478" width="6.7109375" style="16" customWidth="1"/>
    <col min="9479" max="9479" width="11.28515625" style="16" customWidth="1"/>
    <col min="9480" max="9480" width="12.28515625" style="16" customWidth="1"/>
    <col min="9481" max="9727" width="9.140625" style="16"/>
    <col min="9728" max="9728" width="3.5703125" style="16" customWidth="1"/>
    <col min="9729" max="9729" width="40.85546875" style="16" customWidth="1"/>
    <col min="9730" max="9730" width="5.140625" style="16" customWidth="1"/>
    <col min="9731" max="9732" width="4.28515625" style="16" customWidth="1"/>
    <col min="9733" max="9733" width="8.5703125" style="16" customWidth="1"/>
    <col min="9734" max="9734" width="6.7109375" style="16" customWidth="1"/>
    <col min="9735" max="9735" width="11.28515625" style="16" customWidth="1"/>
    <col min="9736" max="9736" width="12.28515625" style="16" customWidth="1"/>
    <col min="9737" max="9983" width="9.140625" style="16"/>
    <col min="9984" max="9984" width="3.5703125" style="16" customWidth="1"/>
    <col min="9985" max="9985" width="40.85546875" style="16" customWidth="1"/>
    <col min="9986" max="9986" width="5.140625" style="16" customWidth="1"/>
    <col min="9987" max="9988" width="4.28515625" style="16" customWidth="1"/>
    <col min="9989" max="9989" width="8.5703125" style="16" customWidth="1"/>
    <col min="9990" max="9990" width="6.7109375" style="16" customWidth="1"/>
    <col min="9991" max="9991" width="11.28515625" style="16" customWidth="1"/>
    <col min="9992" max="9992" width="12.28515625" style="16" customWidth="1"/>
    <col min="9993" max="10239" width="9.140625" style="16"/>
    <col min="10240" max="10240" width="3.5703125" style="16" customWidth="1"/>
    <col min="10241" max="10241" width="40.85546875" style="16" customWidth="1"/>
    <col min="10242" max="10242" width="5.140625" style="16" customWidth="1"/>
    <col min="10243" max="10244" width="4.28515625" style="16" customWidth="1"/>
    <col min="10245" max="10245" width="8.5703125" style="16" customWidth="1"/>
    <col min="10246" max="10246" width="6.7109375" style="16" customWidth="1"/>
    <col min="10247" max="10247" width="11.28515625" style="16" customWidth="1"/>
    <col min="10248" max="10248" width="12.28515625" style="16" customWidth="1"/>
    <col min="10249" max="10495" width="9.140625" style="16"/>
    <col min="10496" max="10496" width="3.5703125" style="16" customWidth="1"/>
    <col min="10497" max="10497" width="40.85546875" style="16" customWidth="1"/>
    <col min="10498" max="10498" width="5.140625" style="16" customWidth="1"/>
    <col min="10499" max="10500" width="4.28515625" style="16" customWidth="1"/>
    <col min="10501" max="10501" width="8.5703125" style="16" customWidth="1"/>
    <col min="10502" max="10502" width="6.7109375" style="16" customWidth="1"/>
    <col min="10503" max="10503" width="11.28515625" style="16" customWidth="1"/>
    <col min="10504" max="10504" width="12.28515625" style="16" customWidth="1"/>
    <col min="10505" max="10751" width="9.140625" style="16"/>
    <col min="10752" max="10752" width="3.5703125" style="16" customWidth="1"/>
    <col min="10753" max="10753" width="40.85546875" style="16" customWidth="1"/>
    <col min="10754" max="10754" width="5.140625" style="16" customWidth="1"/>
    <col min="10755" max="10756" width="4.28515625" style="16" customWidth="1"/>
    <col min="10757" max="10757" width="8.5703125" style="16" customWidth="1"/>
    <col min="10758" max="10758" width="6.7109375" style="16" customWidth="1"/>
    <col min="10759" max="10759" width="11.28515625" style="16" customWidth="1"/>
    <col min="10760" max="10760" width="12.28515625" style="16" customWidth="1"/>
    <col min="10761" max="11007" width="9.140625" style="16"/>
    <col min="11008" max="11008" width="3.5703125" style="16" customWidth="1"/>
    <col min="11009" max="11009" width="40.85546875" style="16" customWidth="1"/>
    <col min="11010" max="11010" width="5.140625" style="16" customWidth="1"/>
    <col min="11011" max="11012" width="4.28515625" style="16" customWidth="1"/>
    <col min="11013" max="11013" width="8.5703125" style="16" customWidth="1"/>
    <col min="11014" max="11014" width="6.7109375" style="16" customWidth="1"/>
    <col min="11015" max="11015" width="11.28515625" style="16" customWidth="1"/>
    <col min="11016" max="11016" width="12.28515625" style="16" customWidth="1"/>
    <col min="11017" max="11263" width="9.140625" style="16"/>
    <col min="11264" max="11264" width="3.5703125" style="16" customWidth="1"/>
    <col min="11265" max="11265" width="40.85546875" style="16" customWidth="1"/>
    <col min="11266" max="11266" width="5.140625" style="16" customWidth="1"/>
    <col min="11267" max="11268" width="4.28515625" style="16" customWidth="1"/>
    <col min="11269" max="11269" width="8.5703125" style="16" customWidth="1"/>
    <col min="11270" max="11270" width="6.7109375" style="16" customWidth="1"/>
    <col min="11271" max="11271" width="11.28515625" style="16" customWidth="1"/>
    <col min="11272" max="11272" width="12.28515625" style="16" customWidth="1"/>
    <col min="11273" max="11519" width="9.140625" style="16"/>
    <col min="11520" max="11520" width="3.5703125" style="16" customWidth="1"/>
    <col min="11521" max="11521" width="40.85546875" style="16" customWidth="1"/>
    <col min="11522" max="11522" width="5.140625" style="16" customWidth="1"/>
    <col min="11523" max="11524" width="4.28515625" style="16" customWidth="1"/>
    <col min="11525" max="11525" width="8.5703125" style="16" customWidth="1"/>
    <col min="11526" max="11526" width="6.7109375" style="16" customWidth="1"/>
    <col min="11527" max="11527" width="11.28515625" style="16" customWidth="1"/>
    <col min="11528" max="11528" width="12.28515625" style="16" customWidth="1"/>
    <col min="11529" max="11775" width="9.140625" style="16"/>
    <col min="11776" max="11776" width="3.5703125" style="16" customWidth="1"/>
    <col min="11777" max="11777" width="40.85546875" style="16" customWidth="1"/>
    <col min="11778" max="11778" width="5.140625" style="16" customWidth="1"/>
    <col min="11779" max="11780" width="4.28515625" style="16" customWidth="1"/>
    <col min="11781" max="11781" width="8.5703125" style="16" customWidth="1"/>
    <col min="11782" max="11782" width="6.7109375" style="16" customWidth="1"/>
    <col min="11783" max="11783" width="11.28515625" style="16" customWidth="1"/>
    <col min="11784" max="11784" width="12.28515625" style="16" customWidth="1"/>
    <col min="11785" max="12031" width="9.140625" style="16"/>
    <col min="12032" max="12032" width="3.5703125" style="16" customWidth="1"/>
    <col min="12033" max="12033" width="40.85546875" style="16" customWidth="1"/>
    <col min="12034" max="12034" width="5.140625" style="16" customWidth="1"/>
    <col min="12035" max="12036" width="4.28515625" style="16" customWidth="1"/>
    <col min="12037" max="12037" width="8.5703125" style="16" customWidth="1"/>
    <col min="12038" max="12038" width="6.7109375" style="16" customWidth="1"/>
    <col min="12039" max="12039" width="11.28515625" style="16" customWidth="1"/>
    <col min="12040" max="12040" width="12.28515625" style="16" customWidth="1"/>
    <col min="12041" max="12287" width="9.140625" style="16"/>
    <col min="12288" max="12288" width="3.5703125" style="16" customWidth="1"/>
    <col min="12289" max="12289" width="40.85546875" style="16" customWidth="1"/>
    <col min="12290" max="12290" width="5.140625" style="16" customWidth="1"/>
    <col min="12291" max="12292" width="4.28515625" style="16" customWidth="1"/>
    <col min="12293" max="12293" width="8.5703125" style="16" customWidth="1"/>
    <col min="12294" max="12294" width="6.7109375" style="16" customWidth="1"/>
    <col min="12295" max="12295" width="11.28515625" style="16" customWidth="1"/>
    <col min="12296" max="12296" width="12.28515625" style="16" customWidth="1"/>
    <col min="12297" max="12543" width="9.140625" style="16"/>
    <col min="12544" max="12544" width="3.5703125" style="16" customWidth="1"/>
    <col min="12545" max="12545" width="40.85546875" style="16" customWidth="1"/>
    <col min="12546" max="12546" width="5.140625" style="16" customWidth="1"/>
    <col min="12547" max="12548" width="4.28515625" style="16" customWidth="1"/>
    <col min="12549" max="12549" width="8.5703125" style="16" customWidth="1"/>
    <col min="12550" max="12550" width="6.7109375" style="16" customWidth="1"/>
    <col min="12551" max="12551" width="11.28515625" style="16" customWidth="1"/>
    <col min="12552" max="12552" width="12.28515625" style="16" customWidth="1"/>
    <col min="12553" max="12799" width="9.140625" style="16"/>
    <col min="12800" max="12800" width="3.5703125" style="16" customWidth="1"/>
    <col min="12801" max="12801" width="40.85546875" style="16" customWidth="1"/>
    <col min="12802" max="12802" width="5.140625" style="16" customWidth="1"/>
    <col min="12803" max="12804" width="4.28515625" style="16" customWidth="1"/>
    <col min="12805" max="12805" width="8.5703125" style="16" customWidth="1"/>
    <col min="12806" max="12806" width="6.7109375" style="16" customWidth="1"/>
    <col min="12807" max="12807" width="11.28515625" style="16" customWidth="1"/>
    <col min="12808" max="12808" width="12.28515625" style="16" customWidth="1"/>
    <col min="12809" max="13055" width="9.140625" style="16"/>
    <col min="13056" max="13056" width="3.5703125" style="16" customWidth="1"/>
    <col min="13057" max="13057" width="40.85546875" style="16" customWidth="1"/>
    <col min="13058" max="13058" width="5.140625" style="16" customWidth="1"/>
    <col min="13059" max="13060" width="4.28515625" style="16" customWidth="1"/>
    <col min="13061" max="13061" width="8.5703125" style="16" customWidth="1"/>
    <col min="13062" max="13062" width="6.7109375" style="16" customWidth="1"/>
    <col min="13063" max="13063" width="11.28515625" style="16" customWidth="1"/>
    <col min="13064" max="13064" width="12.28515625" style="16" customWidth="1"/>
    <col min="13065" max="13311" width="9.140625" style="16"/>
    <col min="13312" max="13312" width="3.5703125" style="16" customWidth="1"/>
    <col min="13313" max="13313" width="40.85546875" style="16" customWidth="1"/>
    <col min="13314" max="13314" width="5.140625" style="16" customWidth="1"/>
    <col min="13315" max="13316" width="4.28515625" style="16" customWidth="1"/>
    <col min="13317" max="13317" width="8.5703125" style="16" customWidth="1"/>
    <col min="13318" max="13318" width="6.7109375" style="16" customWidth="1"/>
    <col min="13319" max="13319" width="11.28515625" style="16" customWidth="1"/>
    <col min="13320" max="13320" width="12.28515625" style="16" customWidth="1"/>
    <col min="13321" max="13567" width="9.140625" style="16"/>
    <col min="13568" max="13568" width="3.5703125" style="16" customWidth="1"/>
    <col min="13569" max="13569" width="40.85546875" style="16" customWidth="1"/>
    <col min="13570" max="13570" width="5.140625" style="16" customWidth="1"/>
    <col min="13571" max="13572" width="4.28515625" style="16" customWidth="1"/>
    <col min="13573" max="13573" width="8.5703125" style="16" customWidth="1"/>
    <col min="13574" max="13574" width="6.7109375" style="16" customWidth="1"/>
    <col min="13575" max="13575" width="11.28515625" style="16" customWidth="1"/>
    <col min="13576" max="13576" width="12.28515625" style="16" customWidth="1"/>
    <col min="13577" max="13823" width="9.140625" style="16"/>
    <col min="13824" max="13824" width="3.5703125" style="16" customWidth="1"/>
    <col min="13825" max="13825" width="40.85546875" style="16" customWidth="1"/>
    <col min="13826" max="13826" width="5.140625" style="16" customWidth="1"/>
    <col min="13827" max="13828" width="4.28515625" style="16" customWidth="1"/>
    <col min="13829" max="13829" width="8.5703125" style="16" customWidth="1"/>
    <col min="13830" max="13830" width="6.7109375" style="16" customWidth="1"/>
    <col min="13831" max="13831" width="11.28515625" style="16" customWidth="1"/>
    <col min="13832" max="13832" width="12.28515625" style="16" customWidth="1"/>
    <col min="13833" max="14079" width="9.140625" style="16"/>
    <col min="14080" max="14080" width="3.5703125" style="16" customWidth="1"/>
    <col min="14081" max="14081" width="40.85546875" style="16" customWidth="1"/>
    <col min="14082" max="14082" width="5.140625" style="16" customWidth="1"/>
    <col min="14083" max="14084" width="4.28515625" style="16" customWidth="1"/>
    <col min="14085" max="14085" width="8.5703125" style="16" customWidth="1"/>
    <col min="14086" max="14086" width="6.7109375" style="16" customWidth="1"/>
    <col min="14087" max="14087" width="11.28515625" style="16" customWidth="1"/>
    <col min="14088" max="14088" width="12.28515625" style="16" customWidth="1"/>
    <col min="14089" max="14335" width="9.140625" style="16"/>
    <col min="14336" max="14336" width="3.5703125" style="16" customWidth="1"/>
    <col min="14337" max="14337" width="40.85546875" style="16" customWidth="1"/>
    <col min="14338" max="14338" width="5.140625" style="16" customWidth="1"/>
    <col min="14339" max="14340" width="4.28515625" style="16" customWidth="1"/>
    <col min="14341" max="14341" width="8.5703125" style="16" customWidth="1"/>
    <col min="14342" max="14342" width="6.7109375" style="16" customWidth="1"/>
    <col min="14343" max="14343" width="11.28515625" style="16" customWidth="1"/>
    <col min="14344" max="14344" width="12.28515625" style="16" customWidth="1"/>
    <col min="14345" max="14591" width="9.140625" style="16"/>
    <col min="14592" max="14592" width="3.5703125" style="16" customWidth="1"/>
    <col min="14593" max="14593" width="40.85546875" style="16" customWidth="1"/>
    <col min="14594" max="14594" width="5.140625" style="16" customWidth="1"/>
    <col min="14595" max="14596" width="4.28515625" style="16" customWidth="1"/>
    <col min="14597" max="14597" width="8.5703125" style="16" customWidth="1"/>
    <col min="14598" max="14598" width="6.7109375" style="16" customWidth="1"/>
    <col min="14599" max="14599" width="11.28515625" style="16" customWidth="1"/>
    <col min="14600" max="14600" width="12.28515625" style="16" customWidth="1"/>
    <col min="14601" max="14847" width="9.140625" style="16"/>
    <col min="14848" max="14848" width="3.5703125" style="16" customWidth="1"/>
    <col min="14849" max="14849" width="40.85546875" style="16" customWidth="1"/>
    <col min="14850" max="14850" width="5.140625" style="16" customWidth="1"/>
    <col min="14851" max="14852" width="4.28515625" style="16" customWidth="1"/>
    <col min="14853" max="14853" width="8.5703125" style="16" customWidth="1"/>
    <col min="14854" max="14854" width="6.7109375" style="16" customWidth="1"/>
    <col min="14855" max="14855" width="11.28515625" style="16" customWidth="1"/>
    <col min="14856" max="14856" width="12.28515625" style="16" customWidth="1"/>
    <col min="14857" max="15103" width="9.140625" style="16"/>
    <col min="15104" max="15104" width="3.5703125" style="16" customWidth="1"/>
    <col min="15105" max="15105" width="40.85546875" style="16" customWidth="1"/>
    <col min="15106" max="15106" width="5.140625" style="16" customWidth="1"/>
    <col min="15107" max="15108" width="4.28515625" style="16" customWidth="1"/>
    <col min="15109" max="15109" width="8.5703125" style="16" customWidth="1"/>
    <col min="15110" max="15110" width="6.7109375" style="16" customWidth="1"/>
    <col min="15111" max="15111" width="11.28515625" style="16" customWidth="1"/>
    <col min="15112" max="15112" width="12.28515625" style="16" customWidth="1"/>
    <col min="15113" max="15359" width="9.140625" style="16"/>
    <col min="15360" max="15360" width="3.5703125" style="16" customWidth="1"/>
    <col min="15361" max="15361" width="40.85546875" style="16" customWidth="1"/>
    <col min="15362" max="15362" width="5.140625" style="16" customWidth="1"/>
    <col min="15363" max="15364" width="4.28515625" style="16" customWidth="1"/>
    <col min="15365" max="15365" width="8.5703125" style="16" customWidth="1"/>
    <col min="15366" max="15366" width="6.7109375" style="16" customWidth="1"/>
    <col min="15367" max="15367" width="11.28515625" style="16" customWidth="1"/>
    <col min="15368" max="15368" width="12.28515625" style="16" customWidth="1"/>
    <col min="15369" max="15615" width="9.140625" style="16"/>
    <col min="15616" max="15616" width="3.5703125" style="16" customWidth="1"/>
    <col min="15617" max="15617" width="40.85546875" style="16" customWidth="1"/>
    <col min="15618" max="15618" width="5.140625" style="16" customWidth="1"/>
    <col min="15619" max="15620" width="4.28515625" style="16" customWidth="1"/>
    <col min="15621" max="15621" width="8.5703125" style="16" customWidth="1"/>
    <col min="15622" max="15622" width="6.7109375" style="16" customWidth="1"/>
    <col min="15623" max="15623" width="11.28515625" style="16" customWidth="1"/>
    <col min="15624" max="15624" width="12.28515625" style="16" customWidth="1"/>
    <col min="15625" max="15871" width="9.140625" style="16"/>
    <col min="15872" max="15872" width="3.5703125" style="16" customWidth="1"/>
    <col min="15873" max="15873" width="40.85546875" style="16" customWidth="1"/>
    <col min="15874" max="15874" width="5.140625" style="16" customWidth="1"/>
    <col min="15875" max="15876" width="4.28515625" style="16" customWidth="1"/>
    <col min="15877" max="15877" width="8.5703125" style="16" customWidth="1"/>
    <col min="15878" max="15878" width="6.7109375" style="16" customWidth="1"/>
    <col min="15879" max="15879" width="11.28515625" style="16" customWidth="1"/>
    <col min="15880" max="15880" width="12.28515625" style="16" customWidth="1"/>
    <col min="15881" max="16127" width="9.140625" style="16"/>
    <col min="16128" max="16128" width="3.5703125" style="16" customWidth="1"/>
    <col min="16129" max="16129" width="40.85546875" style="16" customWidth="1"/>
    <col min="16130" max="16130" width="5.140625" style="16" customWidth="1"/>
    <col min="16131" max="16132" width="4.28515625" style="16" customWidth="1"/>
    <col min="16133" max="16133" width="8.5703125" style="16" customWidth="1"/>
    <col min="16134" max="16134" width="6.7109375" style="16" customWidth="1"/>
    <col min="16135" max="16135" width="11.28515625" style="16" customWidth="1"/>
    <col min="16136" max="16136" width="12.28515625" style="16" customWidth="1"/>
    <col min="16137" max="16384" width="9.140625" style="16"/>
  </cols>
  <sheetData>
    <row r="1" spans="2:11" ht="15" x14ac:dyDescent="0.25">
      <c r="B1" s="42" t="s">
        <v>500</v>
      </c>
      <c r="C1" s="42"/>
      <c r="D1" s="42"/>
      <c r="E1" s="42"/>
      <c r="F1" s="42"/>
      <c r="G1" s="42"/>
      <c r="H1" s="42"/>
      <c r="I1" s="42"/>
      <c r="J1" s="2"/>
      <c r="K1" s="1"/>
    </row>
    <row r="2" spans="2:11" ht="15" x14ac:dyDescent="0.25">
      <c r="B2" s="37"/>
      <c r="C2" s="37"/>
      <c r="D2" s="37"/>
      <c r="E2" s="42" t="s">
        <v>416</v>
      </c>
      <c r="F2" s="42"/>
      <c r="G2" s="42"/>
      <c r="H2" s="42"/>
      <c r="I2" s="42"/>
      <c r="J2" s="2"/>
      <c r="K2" s="1"/>
    </row>
    <row r="3" spans="2:11" ht="15" customHeight="1" x14ac:dyDescent="0.25">
      <c r="B3" s="37"/>
      <c r="C3" s="37"/>
      <c r="D3" s="42" t="s">
        <v>417</v>
      </c>
      <c r="E3" s="42"/>
      <c r="F3" s="42"/>
      <c r="G3" s="42"/>
      <c r="H3" s="42"/>
      <c r="I3" s="42"/>
      <c r="J3" s="2"/>
      <c r="K3" s="1"/>
    </row>
    <row r="4" spans="2:11" ht="15" customHeight="1" x14ac:dyDescent="0.25">
      <c r="B4" s="37"/>
      <c r="C4" s="37"/>
      <c r="D4" s="37"/>
      <c r="E4" s="42" t="s">
        <v>391</v>
      </c>
      <c r="F4" s="42"/>
      <c r="G4" s="42"/>
      <c r="H4" s="42"/>
      <c r="I4" s="42"/>
      <c r="J4" s="2"/>
      <c r="K4" s="1"/>
    </row>
    <row r="5" spans="2:11" ht="15" x14ac:dyDescent="0.25">
      <c r="B5" s="37"/>
      <c r="C5" s="37"/>
      <c r="D5" s="42" t="s">
        <v>392</v>
      </c>
      <c r="E5" s="42"/>
      <c r="F5" s="42"/>
      <c r="G5" s="42"/>
      <c r="H5" s="42"/>
      <c r="I5" s="42"/>
      <c r="J5" s="2"/>
      <c r="K5" s="1"/>
    </row>
    <row r="6" spans="2:11" ht="15" hidden="1" x14ac:dyDescent="0.25">
      <c r="B6" s="34"/>
      <c r="C6" s="34"/>
      <c r="D6" s="34"/>
      <c r="E6" s="34"/>
      <c r="F6" s="34"/>
      <c r="G6" s="34"/>
      <c r="H6" s="34"/>
      <c r="I6" s="34"/>
      <c r="J6" s="2"/>
      <c r="K6" s="1"/>
    </row>
    <row r="7" spans="2:11" ht="15" x14ac:dyDescent="0.25">
      <c r="B7" s="34"/>
      <c r="C7" s="34"/>
      <c r="D7" s="34"/>
      <c r="E7" s="34"/>
      <c r="F7" s="34"/>
      <c r="G7" s="34"/>
      <c r="H7" s="34"/>
      <c r="I7" s="34"/>
      <c r="J7" s="2"/>
      <c r="K7" s="1"/>
    </row>
    <row r="8" spans="2:11" ht="15" x14ac:dyDescent="0.25">
      <c r="B8" s="43" t="s">
        <v>415</v>
      </c>
      <c r="C8" s="43"/>
      <c r="D8" s="43"/>
      <c r="E8" s="43"/>
      <c r="F8" s="43"/>
      <c r="G8" s="43"/>
      <c r="H8" s="43"/>
      <c r="I8" s="43"/>
      <c r="J8" s="3"/>
      <c r="K8" s="3"/>
    </row>
    <row r="9" spans="2:11" ht="15" x14ac:dyDescent="0.25">
      <c r="B9" s="43" t="s">
        <v>418</v>
      </c>
      <c r="C9" s="43"/>
      <c r="D9" s="43"/>
      <c r="E9" s="43"/>
      <c r="F9" s="43"/>
      <c r="G9" s="43"/>
      <c r="H9" s="43"/>
      <c r="I9" s="43"/>
      <c r="J9" s="3"/>
      <c r="K9" s="3"/>
    </row>
    <row r="10" spans="2:11" ht="15" x14ac:dyDescent="0.25">
      <c r="B10" s="43" t="s">
        <v>10</v>
      </c>
      <c r="C10" s="43"/>
      <c r="D10" s="43"/>
      <c r="E10" s="43"/>
      <c r="F10" s="43"/>
      <c r="G10" s="43"/>
      <c r="H10" s="43"/>
      <c r="I10" s="43"/>
      <c r="J10" s="3"/>
      <c r="K10" s="3"/>
    </row>
    <row r="11" spans="2:11" ht="15" customHeight="1" x14ac:dyDescent="0.25">
      <c r="B11" s="44" t="s">
        <v>11</v>
      </c>
      <c r="C11" s="44"/>
      <c r="D11" s="44"/>
      <c r="E11" s="44"/>
      <c r="F11" s="44"/>
      <c r="G11" s="44"/>
      <c r="H11" s="44"/>
      <c r="I11" s="44"/>
      <c r="J11" s="4"/>
      <c r="K11" s="4"/>
    </row>
    <row r="12" spans="2:11" ht="15.75" x14ac:dyDescent="0.25">
      <c r="B12" s="45"/>
      <c r="C12" s="45"/>
      <c r="D12" s="45"/>
      <c r="E12" s="45"/>
      <c r="F12" s="45"/>
      <c r="G12" s="45"/>
      <c r="H12" s="45"/>
      <c r="I12" s="45"/>
    </row>
    <row r="13" spans="2:11" s="17" customFormat="1" ht="80.25" customHeight="1" x14ac:dyDescent="0.3">
      <c r="B13" s="46" t="s">
        <v>12</v>
      </c>
      <c r="C13" s="46"/>
      <c r="D13" s="46"/>
      <c r="E13" s="46"/>
      <c r="F13" s="46"/>
      <c r="G13" s="46"/>
      <c r="H13" s="46"/>
      <c r="I13" s="46"/>
    </row>
    <row r="14" spans="2:11" s="17" customFormat="1" ht="15.75" customHeight="1" x14ac:dyDescent="0.3">
      <c r="B14" s="32"/>
      <c r="C14" s="32"/>
      <c r="D14" s="32"/>
      <c r="E14" s="32"/>
      <c r="F14" s="32"/>
      <c r="G14" s="32"/>
      <c r="H14" s="32"/>
      <c r="I14" s="38" t="s">
        <v>269</v>
      </c>
    </row>
    <row r="15" spans="2:11" s="18" customFormat="1" ht="32.25" customHeight="1" x14ac:dyDescent="0.25">
      <c r="B15" s="6" t="s">
        <v>0</v>
      </c>
      <c r="C15" s="6" t="s">
        <v>1</v>
      </c>
      <c r="D15" s="6" t="s">
        <v>2</v>
      </c>
      <c r="E15" s="6" t="s">
        <v>3</v>
      </c>
      <c r="F15" s="6" t="s">
        <v>4</v>
      </c>
      <c r="G15" s="6"/>
      <c r="H15" s="6" t="s">
        <v>390</v>
      </c>
      <c r="I15" s="6" t="s">
        <v>5</v>
      </c>
    </row>
    <row r="16" spans="2:11" s="19" customFormat="1" ht="15.75" customHeight="1" x14ac:dyDescent="0.2">
      <c r="B16" s="20">
        <v>1</v>
      </c>
      <c r="C16" s="21" t="s">
        <v>13</v>
      </c>
      <c r="D16" s="21" t="s">
        <v>6</v>
      </c>
      <c r="E16" s="21" t="s">
        <v>7</v>
      </c>
      <c r="F16" s="21" t="s">
        <v>8</v>
      </c>
      <c r="G16" s="21"/>
      <c r="H16" s="21"/>
      <c r="I16" s="20">
        <v>6</v>
      </c>
    </row>
    <row r="17" spans="2:9" s="22" customFormat="1" ht="18" x14ac:dyDescent="0.25">
      <c r="B17" s="23" t="s">
        <v>257</v>
      </c>
      <c r="C17" s="5" t="s">
        <v>15</v>
      </c>
      <c r="D17" s="5" t="s">
        <v>256</v>
      </c>
      <c r="E17" s="5"/>
      <c r="F17" s="5"/>
      <c r="G17" s="13">
        <f>G18+G21+G32+G49+G69+G72+G75</f>
        <v>34115964</v>
      </c>
      <c r="H17" s="35">
        <f>I17-G17</f>
        <v>-772522.03000000119</v>
      </c>
      <c r="I17" s="13">
        <f>I18+I21+I32+I49+I69+I72+I75</f>
        <v>33343441.969999999</v>
      </c>
    </row>
    <row r="18" spans="2:9" s="22" customFormat="1" ht="21" x14ac:dyDescent="0.25">
      <c r="B18" s="7" t="s">
        <v>14</v>
      </c>
      <c r="C18" s="8" t="s">
        <v>15</v>
      </c>
      <c r="D18" s="8" t="s">
        <v>16</v>
      </c>
      <c r="E18" s="8"/>
      <c r="F18" s="8"/>
      <c r="G18" s="9">
        <f>G19</f>
        <v>1349660</v>
      </c>
      <c r="H18" s="36">
        <f>I18-G18</f>
        <v>0</v>
      </c>
      <c r="I18" s="9">
        <f>I19</f>
        <v>1349660</v>
      </c>
    </row>
    <row r="19" spans="2:9" s="24" customFormat="1" ht="21" x14ac:dyDescent="0.3">
      <c r="B19" s="7" t="s">
        <v>17</v>
      </c>
      <c r="C19" s="8" t="s">
        <v>15</v>
      </c>
      <c r="D19" s="8" t="s">
        <v>16</v>
      </c>
      <c r="E19" s="8" t="s">
        <v>18</v>
      </c>
      <c r="F19" s="8"/>
      <c r="G19" s="9">
        <f>G20</f>
        <v>1349660</v>
      </c>
      <c r="H19" s="36">
        <f t="shared" ref="H19:H85" si="0">I19-G19</f>
        <v>0</v>
      </c>
      <c r="I19" s="9">
        <f>I20</f>
        <v>1349660</v>
      </c>
    </row>
    <row r="20" spans="2:9" s="25" customFormat="1" ht="18.75" x14ac:dyDescent="0.3">
      <c r="B20" s="7" t="s">
        <v>19</v>
      </c>
      <c r="C20" s="8" t="s">
        <v>15</v>
      </c>
      <c r="D20" s="8" t="s">
        <v>16</v>
      </c>
      <c r="E20" s="8" t="s">
        <v>18</v>
      </c>
      <c r="F20" s="8">
        <v>121</v>
      </c>
      <c r="G20" s="9">
        <f>1036600+313060</f>
        <v>1349660</v>
      </c>
      <c r="H20" s="36">
        <f t="shared" si="0"/>
        <v>0</v>
      </c>
      <c r="I20" s="9">
        <f>1036600+313060</f>
        <v>1349660</v>
      </c>
    </row>
    <row r="21" spans="2:9" s="26" customFormat="1" ht="31.5" x14ac:dyDescent="0.25">
      <c r="B21" s="7" t="s">
        <v>20</v>
      </c>
      <c r="C21" s="8" t="s">
        <v>15</v>
      </c>
      <c r="D21" s="8" t="s">
        <v>21</v>
      </c>
      <c r="E21" s="8"/>
      <c r="F21" s="8"/>
      <c r="G21" s="9">
        <f>G27+G22+G24</f>
        <v>1876580</v>
      </c>
      <c r="H21" s="36">
        <f t="shared" si="0"/>
        <v>36000</v>
      </c>
      <c r="I21" s="9">
        <f>I27+I22+I24</f>
        <v>1912580</v>
      </c>
    </row>
    <row r="22" spans="2:9" s="22" customFormat="1" ht="21" x14ac:dyDescent="0.25">
      <c r="B22" s="7" t="s">
        <v>22</v>
      </c>
      <c r="C22" s="8" t="s">
        <v>15</v>
      </c>
      <c r="D22" s="8" t="s">
        <v>21</v>
      </c>
      <c r="E22" s="8" t="s">
        <v>23</v>
      </c>
      <c r="F22" s="8"/>
      <c r="G22" s="9">
        <f>G23</f>
        <v>1349660</v>
      </c>
      <c r="H22" s="36">
        <f t="shared" si="0"/>
        <v>0</v>
      </c>
      <c r="I22" s="9">
        <f>I23</f>
        <v>1349660</v>
      </c>
    </row>
    <row r="23" spans="2:9" s="24" customFormat="1" ht="18.75" x14ac:dyDescent="0.3">
      <c r="B23" s="7" t="s">
        <v>19</v>
      </c>
      <c r="C23" s="8" t="s">
        <v>15</v>
      </c>
      <c r="D23" s="8" t="s">
        <v>21</v>
      </c>
      <c r="E23" s="8" t="s">
        <v>23</v>
      </c>
      <c r="F23" s="8">
        <v>121</v>
      </c>
      <c r="G23" s="9">
        <f>1036600+313060</f>
        <v>1349660</v>
      </c>
      <c r="H23" s="36">
        <f t="shared" si="0"/>
        <v>0</v>
      </c>
      <c r="I23" s="9">
        <f>1036600+313060</f>
        <v>1349660</v>
      </c>
    </row>
    <row r="24" spans="2:9" s="25" customFormat="1" ht="21" x14ac:dyDescent="0.3">
      <c r="B24" s="7" t="s">
        <v>24</v>
      </c>
      <c r="C24" s="8" t="s">
        <v>15</v>
      </c>
      <c r="D24" s="8" t="s">
        <v>21</v>
      </c>
      <c r="E24" s="8" t="s">
        <v>25</v>
      </c>
      <c r="F24" s="8"/>
      <c r="G24" s="9">
        <f>G25+G26</f>
        <v>114000</v>
      </c>
      <c r="H24" s="36">
        <f t="shared" si="0"/>
        <v>0</v>
      </c>
      <c r="I24" s="9">
        <f>I25+I26</f>
        <v>114000</v>
      </c>
    </row>
    <row r="25" spans="2:9" s="22" customFormat="1" ht="21" x14ac:dyDescent="0.25">
      <c r="B25" s="7" t="s">
        <v>26</v>
      </c>
      <c r="C25" s="8" t="s">
        <v>15</v>
      </c>
      <c r="D25" s="8" t="s">
        <v>21</v>
      </c>
      <c r="E25" s="8" t="s">
        <v>25</v>
      </c>
      <c r="F25" s="8">
        <v>122</v>
      </c>
      <c r="G25" s="10">
        <v>6000</v>
      </c>
      <c r="H25" s="36">
        <f t="shared" si="0"/>
        <v>0</v>
      </c>
      <c r="I25" s="10">
        <v>6000</v>
      </c>
    </row>
    <row r="26" spans="2:9" s="25" customFormat="1" ht="18.75" x14ac:dyDescent="0.3">
      <c r="B26" s="7" t="s">
        <v>27</v>
      </c>
      <c r="C26" s="8" t="s">
        <v>15</v>
      </c>
      <c r="D26" s="8" t="s">
        <v>21</v>
      </c>
      <c r="E26" s="8" t="s">
        <v>25</v>
      </c>
      <c r="F26" s="8">
        <v>123</v>
      </c>
      <c r="G26" s="10">
        <v>108000</v>
      </c>
      <c r="H26" s="36">
        <f t="shared" si="0"/>
        <v>0</v>
      </c>
      <c r="I26" s="10">
        <v>108000</v>
      </c>
    </row>
    <row r="27" spans="2:9" s="26" customFormat="1" ht="21" x14ac:dyDescent="0.25">
      <c r="B27" s="7" t="s">
        <v>28</v>
      </c>
      <c r="C27" s="8" t="s">
        <v>15</v>
      </c>
      <c r="D27" s="8" t="s">
        <v>21</v>
      </c>
      <c r="E27" s="8" t="s">
        <v>29</v>
      </c>
      <c r="F27" s="8"/>
      <c r="G27" s="10">
        <f>G28+G29+G30+G31</f>
        <v>412920</v>
      </c>
      <c r="H27" s="36">
        <f t="shared" si="0"/>
        <v>36000</v>
      </c>
      <c r="I27" s="10">
        <f>I28+I29+I30+I31</f>
        <v>448920</v>
      </c>
    </row>
    <row r="28" spans="2:9" s="24" customFormat="1" ht="21" x14ac:dyDescent="0.3">
      <c r="B28" s="7" t="s">
        <v>26</v>
      </c>
      <c r="C28" s="8" t="s">
        <v>15</v>
      </c>
      <c r="D28" s="8" t="s">
        <v>21</v>
      </c>
      <c r="E28" s="8" t="s">
        <v>29</v>
      </c>
      <c r="F28" s="8">
        <v>121</v>
      </c>
      <c r="G28" s="10">
        <f>260700+78720</f>
        <v>339420</v>
      </c>
      <c r="H28" s="36">
        <f t="shared" si="0"/>
        <v>0</v>
      </c>
      <c r="I28" s="10">
        <f>260700+78720</f>
        <v>339420</v>
      </c>
    </row>
    <row r="29" spans="2:9" ht="21" x14ac:dyDescent="0.2">
      <c r="B29" s="7" t="s">
        <v>30</v>
      </c>
      <c r="C29" s="8" t="s">
        <v>15</v>
      </c>
      <c r="D29" s="8" t="s">
        <v>21</v>
      </c>
      <c r="E29" s="8" t="s">
        <v>29</v>
      </c>
      <c r="F29" s="8">
        <v>122</v>
      </c>
      <c r="G29" s="10">
        <f>3000+10000+5000</f>
        <v>18000</v>
      </c>
      <c r="H29" s="36">
        <f t="shared" si="0"/>
        <v>11000</v>
      </c>
      <c r="I29" s="10">
        <v>29000</v>
      </c>
    </row>
    <row r="30" spans="2:9" ht="21" x14ac:dyDescent="0.2">
      <c r="B30" s="7" t="s">
        <v>31</v>
      </c>
      <c r="C30" s="8" t="s">
        <v>15</v>
      </c>
      <c r="D30" s="8" t="s">
        <v>21</v>
      </c>
      <c r="E30" s="8" t="s">
        <v>29</v>
      </c>
      <c r="F30" s="8">
        <v>242</v>
      </c>
      <c r="G30" s="9">
        <f>1500+1500</f>
        <v>3000</v>
      </c>
      <c r="H30" s="36">
        <f t="shared" si="0"/>
        <v>0</v>
      </c>
      <c r="I30" s="9">
        <f>1500+1500</f>
        <v>3000</v>
      </c>
    </row>
    <row r="31" spans="2:9" ht="21" x14ac:dyDescent="0.2">
      <c r="B31" s="7" t="s">
        <v>30</v>
      </c>
      <c r="C31" s="8" t="s">
        <v>15</v>
      </c>
      <c r="D31" s="8" t="s">
        <v>21</v>
      </c>
      <c r="E31" s="8" t="s">
        <v>29</v>
      </c>
      <c r="F31" s="8">
        <v>244</v>
      </c>
      <c r="G31" s="9">
        <v>52500</v>
      </c>
      <c r="H31" s="36">
        <f t="shared" si="0"/>
        <v>25000</v>
      </c>
      <c r="I31" s="9">
        <v>77500</v>
      </c>
    </row>
    <row r="32" spans="2:9" ht="31.5" x14ac:dyDescent="0.2">
      <c r="B32" s="7" t="s">
        <v>32</v>
      </c>
      <c r="C32" s="8" t="s">
        <v>15</v>
      </c>
      <c r="D32" s="8" t="s">
        <v>33</v>
      </c>
      <c r="E32" s="8"/>
      <c r="F32" s="8"/>
      <c r="G32" s="9">
        <f>+G35+G42+G40+G33</f>
        <v>17282708</v>
      </c>
      <c r="H32" s="36">
        <f t="shared" si="0"/>
        <v>-133100</v>
      </c>
      <c r="I32" s="9">
        <f>+I35+I42+I40+I33</f>
        <v>17149608</v>
      </c>
    </row>
    <row r="33" spans="2:9" ht="73.5" x14ac:dyDescent="0.2">
      <c r="B33" s="11" t="s">
        <v>427</v>
      </c>
      <c r="C33" s="8" t="s">
        <v>15</v>
      </c>
      <c r="D33" s="8" t="s">
        <v>33</v>
      </c>
      <c r="E33" s="8" t="s">
        <v>86</v>
      </c>
      <c r="F33" s="8"/>
      <c r="G33" s="10">
        <f>G34</f>
        <v>0</v>
      </c>
      <c r="H33" s="9">
        <f t="shared" si="0"/>
        <v>100</v>
      </c>
      <c r="I33" s="10">
        <f>I34</f>
        <v>100</v>
      </c>
    </row>
    <row r="34" spans="2:9" ht="21" x14ac:dyDescent="0.2">
      <c r="B34" s="7" t="s">
        <v>30</v>
      </c>
      <c r="C34" s="8" t="s">
        <v>15</v>
      </c>
      <c r="D34" s="8" t="s">
        <v>33</v>
      </c>
      <c r="E34" s="8" t="s">
        <v>86</v>
      </c>
      <c r="F34" s="8" t="s">
        <v>42</v>
      </c>
      <c r="G34" s="10">
        <v>0</v>
      </c>
      <c r="H34" s="9">
        <f t="shared" si="0"/>
        <v>100</v>
      </c>
      <c r="I34" s="10">
        <v>100</v>
      </c>
    </row>
    <row r="35" spans="2:9" ht="31.5" x14ac:dyDescent="0.2">
      <c r="B35" s="11" t="s">
        <v>38</v>
      </c>
      <c r="C35" s="8" t="s">
        <v>15</v>
      </c>
      <c r="D35" s="8" t="s">
        <v>33</v>
      </c>
      <c r="E35" s="8" t="s">
        <v>270</v>
      </c>
      <c r="F35" s="8"/>
      <c r="G35" s="10">
        <f>G36+G37+G38+G39</f>
        <v>823000</v>
      </c>
      <c r="H35" s="36">
        <f t="shared" si="0"/>
        <v>0</v>
      </c>
      <c r="I35" s="10">
        <f>I36+I37+I38+I39</f>
        <v>823000</v>
      </c>
    </row>
    <row r="36" spans="2:9" x14ac:dyDescent="0.2">
      <c r="B36" s="7" t="s">
        <v>39</v>
      </c>
      <c r="C36" s="8" t="s">
        <v>15</v>
      </c>
      <c r="D36" s="8" t="s">
        <v>33</v>
      </c>
      <c r="E36" s="8" t="s">
        <v>270</v>
      </c>
      <c r="F36" s="8" t="s">
        <v>40</v>
      </c>
      <c r="G36" s="10">
        <f>496460+149940</f>
        <v>646400</v>
      </c>
      <c r="H36" s="36">
        <f t="shared" si="0"/>
        <v>0</v>
      </c>
      <c r="I36" s="10">
        <f>496460+149940</f>
        <v>646400</v>
      </c>
    </row>
    <row r="37" spans="2:9" ht="21" x14ac:dyDescent="0.2">
      <c r="B37" s="7" t="s">
        <v>26</v>
      </c>
      <c r="C37" s="8" t="s">
        <v>15</v>
      </c>
      <c r="D37" s="8" t="s">
        <v>33</v>
      </c>
      <c r="E37" s="8" t="s">
        <v>270</v>
      </c>
      <c r="F37" s="8" t="s">
        <v>41</v>
      </c>
      <c r="G37" s="10">
        <f>3200+8500+9600</f>
        <v>21300</v>
      </c>
      <c r="H37" s="36">
        <f t="shared" si="0"/>
        <v>0</v>
      </c>
      <c r="I37" s="10">
        <f>3200+8500+9600</f>
        <v>21300</v>
      </c>
    </row>
    <row r="38" spans="2:9" ht="21" x14ac:dyDescent="0.2">
      <c r="B38" s="7" t="s">
        <v>31</v>
      </c>
      <c r="C38" s="8" t="s">
        <v>15</v>
      </c>
      <c r="D38" s="8" t="s">
        <v>33</v>
      </c>
      <c r="E38" s="8" t="s">
        <v>270</v>
      </c>
      <c r="F38" s="8" t="s">
        <v>37</v>
      </c>
      <c r="G38" s="10">
        <f>14000+1800+26125</f>
        <v>41925</v>
      </c>
      <c r="H38" s="36">
        <f t="shared" si="0"/>
        <v>0</v>
      </c>
      <c r="I38" s="10">
        <f>14000+1800+26125</f>
        <v>41925</v>
      </c>
    </row>
    <row r="39" spans="2:9" ht="21" x14ac:dyDescent="0.2">
      <c r="B39" s="7" t="s">
        <v>30</v>
      </c>
      <c r="C39" s="8" t="s">
        <v>15</v>
      </c>
      <c r="D39" s="8" t="s">
        <v>33</v>
      </c>
      <c r="E39" s="8" t="s">
        <v>270</v>
      </c>
      <c r="F39" s="8" t="s">
        <v>42</v>
      </c>
      <c r="G39" s="10">
        <f>6000+4000+11875+91500</f>
        <v>113375</v>
      </c>
      <c r="H39" s="36">
        <f t="shared" si="0"/>
        <v>0</v>
      </c>
      <c r="I39" s="10">
        <f>6000+4000+11875+91500</f>
        <v>113375</v>
      </c>
    </row>
    <row r="40" spans="2:9" ht="21" x14ac:dyDescent="0.2">
      <c r="B40" s="7" t="s">
        <v>43</v>
      </c>
      <c r="C40" s="8" t="s">
        <v>15</v>
      </c>
      <c r="D40" s="8" t="s">
        <v>33</v>
      </c>
      <c r="E40" s="8" t="s">
        <v>44</v>
      </c>
      <c r="F40" s="8"/>
      <c r="G40" s="10">
        <f>G41</f>
        <v>2506550</v>
      </c>
      <c r="H40" s="36">
        <f t="shared" si="0"/>
        <v>0</v>
      </c>
      <c r="I40" s="10">
        <f>I41</f>
        <v>2506550</v>
      </c>
    </row>
    <row r="41" spans="2:9" x14ac:dyDescent="0.2">
      <c r="B41" s="7" t="s">
        <v>39</v>
      </c>
      <c r="C41" s="8" t="s">
        <v>15</v>
      </c>
      <c r="D41" s="8" t="s">
        <v>33</v>
      </c>
      <c r="E41" s="8" t="s">
        <v>44</v>
      </c>
      <c r="F41" s="8" t="s">
        <v>40</v>
      </c>
      <c r="G41" s="10">
        <v>2506550</v>
      </c>
      <c r="H41" s="36">
        <f t="shared" si="0"/>
        <v>0</v>
      </c>
      <c r="I41" s="10">
        <v>2506550</v>
      </c>
    </row>
    <row r="42" spans="2:9" ht="21" x14ac:dyDescent="0.2">
      <c r="B42" s="7" t="s">
        <v>45</v>
      </c>
      <c r="C42" s="8" t="s">
        <v>15</v>
      </c>
      <c r="D42" s="8" t="s">
        <v>33</v>
      </c>
      <c r="E42" s="8" t="s">
        <v>46</v>
      </c>
      <c r="F42" s="8"/>
      <c r="G42" s="10">
        <f>G43+G44+G45+G46+G47+G48</f>
        <v>13953158</v>
      </c>
      <c r="H42" s="36">
        <f t="shared" si="0"/>
        <v>-133200</v>
      </c>
      <c r="I42" s="10">
        <f>I43+I44+I45+I46+I47+I48</f>
        <v>13819958</v>
      </c>
    </row>
    <row r="43" spans="2:9" x14ac:dyDescent="0.2">
      <c r="B43" s="7" t="s">
        <v>39</v>
      </c>
      <c r="C43" s="8" t="s">
        <v>15</v>
      </c>
      <c r="D43" s="8" t="s">
        <v>33</v>
      </c>
      <c r="E43" s="8" t="s">
        <v>46</v>
      </c>
      <c r="F43" s="8" t="s">
        <v>40</v>
      </c>
      <c r="G43" s="10">
        <f>7642100+2308300</f>
        <v>9950400</v>
      </c>
      <c r="H43" s="36">
        <f t="shared" si="0"/>
        <v>0</v>
      </c>
      <c r="I43" s="10">
        <f>7642100+2308300</f>
        <v>9950400</v>
      </c>
    </row>
    <row r="44" spans="2:9" ht="21" x14ac:dyDescent="0.2">
      <c r="B44" s="7" t="s">
        <v>26</v>
      </c>
      <c r="C44" s="8" t="s">
        <v>15</v>
      </c>
      <c r="D44" s="8" t="s">
        <v>33</v>
      </c>
      <c r="E44" s="8" t="s">
        <v>46</v>
      </c>
      <c r="F44" s="8" t="s">
        <v>41</v>
      </c>
      <c r="G44" s="10">
        <v>490000</v>
      </c>
      <c r="H44" s="36">
        <f t="shared" si="0"/>
        <v>0</v>
      </c>
      <c r="I44" s="10">
        <v>490000</v>
      </c>
    </row>
    <row r="45" spans="2:9" ht="21" x14ac:dyDescent="0.2">
      <c r="B45" s="7" t="s">
        <v>31</v>
      </c>
      <c r="C45" s="8" t="s">
        <v>15</v>
      </c>
      <c r="D45" s="8" t="s">
        <v>33</v>
      </c>
      <c r="E45" s="8" t="s">
        <v>46</v>
      </c>
      <c r="F45" s="8" t="s">
        <v>37</v>
      </c>
      <c r="G45" s="10">
        <v>350000</v>
      </c>
      <c r="H45" s="36">
        <f t="shared" si="0"/>
        <v>0</v>
      </c>
      <c r="I45" s="10">
        <v>350000</v>
      </c>
    </row>
    <row r="46" spans="2:9" ht="21" x14ac:dyDescent="0.2">
      <c r="B46" s="7" t="s">
        <v>30</v>
      </c>
      <c r="C46" s="8" t="s">
        <v>15</v>
      </c>
      <c r="D46" s="8" t="s">
        <v>33</v>
      </c>
      <c r="E46" s="8" t="s">
        <v>46</v>
      </c>
      <c r="F46" s="8" t="s">
        <v>42</v>
      </c>
      <c r="G46" s="10">
        <v>2950758</v>
      </c>
      <c r="H46" s="36">
        <f t="shared" si="0"/>
        <v>-133200</v>
      </c>
      <c r="I46" s="10">
        <v>2817558</v>
      </c>
    </row>
    <row r="47" spans="2:9" ht="21" x14ac:dyDescent="0.2">
      <c r="B47" s="7" t="s">
        <v>47</v>
      </c>
      <c r="C47" s="8" t="s">
        <v>15</v>
      </c>
      <c r="D47" s="8" t="s">
        <v>33</v>
      </c>
      <c r="E47" s="8" t="s">
        <v>46</v>
      </c>
      <c r="F47" s="8" t="s">
        <v>48</v>
      </c>
      <c r="G47" s="10">
        <v>173000</v>
      </c>
      <c r="H47" s="36">
        <f t="shared" si="0"/>
        <v>0</v>
      </c>
      <c r="I47" s="10">
        <v>173000</v>
      </c>
    </row>
    <row r="48" spans="2:9" x14ac:dyDescent="0.2">
      <c r="B48" s="7" t="s">
        <v>49</v>
      </c>
      <c r="C48" s="8" t="s">
        <v>15</v>
      </c>
      <c r="D48" s="8" t="s">
        <v>33</v>
      </c>
      <c r="E48" s="8" t="s">
        <v>46</v>
      </c>
      <c r="F48" s="8" t="s">
        <v>50</v>
      </c>
      <c r="G48" s="10">
        <v>39000</v>
      </c>
      <c r="H48" s="36">
        <f t="shared" si="0"/>
        <v>0</v>
      </c>
      <c r="I48" s="10">
        <v>39000</v>
      </c>
    </row>
    <row r="49" spans="2:9" ht="31.5" x14ac:dyDescent="0.2">
      <c r="B49" s="7" t="s">
        <v>51</v>
      </c>
      <c r="C49" s="8" t="s">
        <v>15</v>
      </c>
      <c r="D49" s="8" t="s">
        <v>52</v>
      </c>
      <c r="E49" s="8"/>
      <c r="F49" s="8"/>
      <c r="G49" s="10">
        <f>G51+G53+G64+G61</f>
        <v>6426110</v>
      </c>
      <c r="H49" s="36">
        <f t="shared" si="0"/>
        <v>0</v>
      </c>
      <c r="I49" s="10">
        <f>I51+I53+I64+I61</f>
        <v>6426110</v>
      </c>
    </row>
    <row r="50" spans="2:9" ht="73.5" x14ac:dyDescent="0.2">
      <c r="B50" s="7" t="s">
        <v>227</v>
      </c>
      <c r="C50" s="8" t="s">
        <v>15</v>
      </c>
      <c r="D50" s="8" t="s">
        <v>52</v>
      </c>
      <c r="E50" s="8" t="s">
        <v>228</v>
      </c>
      <c r="F50" s="8"/>
      <c r="G50" s="10">
        <f>G53+G51</f>
        <v>5407400</v>
      </c>
      <c r="H50" s="36">
        <f t="shared" si="0"/>
        <v>0</v>
      </c>
      <c r="I50" s="10">
        <f>I53+I51</f>
        <v>5407400</v>
      </c>
    </row>
    <row r="51" spans="2:9" ht="63" x14ac:dyDescent="0.2">
      <c r="B51" s="7" t="s">
        <v>344</v>
      </c>
      <c r="C51" s="8" t="s">
        <v>15</v>
      </c>
      <c r="D51" s="8" t="s">
        <v>52</v>
      </c>
      <c r="E51" s="8" t="s">
        <v>229</v>
      </c>
      <c r="F51" s="8"/>
      <c r="G51" s="10">
        <f>G52</f>
        <v>214800</v>
      </c>
      <c r="H51" s="36">
        <f t="shared" si="0"/>
        <v>0</v>
      </c>
      <c r="I51" s="10">
        <f>I52</f>
        <v>214800</v>
      </c>
    </row>
    <row r="52" spans="2:9" x14ac:dyDescent="0.2">
      <c r="B52" s="7" t="s">
        <v>39</v>
      </c>
      <c r="C52" s="8" t="s">
        <v>15</v>
      </c>
      <c r="D52" s="8" t="s">
        <v>52</v>
      </c>
      <c r="E52" s="8" t="s">
        <v>229</v>
      </c>
      <c r="F52" s="8" t="s">
        <v>40</v>
      </c>
      <c r="G52" s="10">
        <v>214800</v>
      </c>
      <c r="H52" s="36">
        <f t="shared" si="0"/>
        <v>0</v>
      </c>
      <c r="I52" s="10">
        <v>214800</v>
      </c>
    </row>
    <row r="53" spans="2:9" ht="63" x14ac:dyDescent="0.2">
      <c r="B53" s="7" t="s">
        <v>345</v>
      </c>
      <c r="C53" s="8" t="s">
        <v>15</v>
      </c>
      <c r="D53" s="8" t="s">
        <v>52</v>
      </c>
      <c r="E53" s="8" t="s">
        <v>230</v>
      </c>
      <c r="F53" s="8"/>
      <c r="G53" s="10">
        <f>G54+G55+G56+G57+G58+G59</f>
        <v>5192600</v>
      </c>
      <c r="H53" s="36">
        <f t="shared" si="0"/>
        <v>0</v>
      </c>
      <c r="I53" s="10">
        <f>I54+I55+I56+I57+I58+I59</f>
        <v>5192600</v>
      </c>
    </row>
    <row r="54" spans="2:9" x14ac:dyDescent="0.2">
      <c r="B54" s="7" t="s">
        <v>39</v>
      </c>
      <c r="C54" s="8" t="s">
        <v>15</v>
      </c>
      <c r="D54" s="8" t="s">
        <v>52</v>
      </c>
      <c r="E54" s="8" t="s">
        <v>230</v>
      </c>
      <c r="F54" s="8" t="s">
        <v>40</v>
      </c>
      <c r="G54" s="9">
        <f>3719000+1118600</f>
        <v>4837600</v>
      </c>
      <c r="H54" s="36">
        <f t="shared" si="0"/>
        <v>0</v>
      </c>
      <c r="I54" s="9">
        <f>3719000+1118600</f>
        <v>4837600</v>
      </c>
    </row>
    <row r="55" spans="2:9" ht="21" x14ac:dyDescent="0.2">
      <c r="B55" s="7" t="s">
        <v>26</v>
      </c>
      <c r="C55" s="8" t="s">
        <v>15</v>
      </c>
      <c r="D55" s="8" t="s">
        <v>52</v>
      </c>
      <c r="E55" s="8" t="s">
        <v>230</v>
      </c>
      <c r="F55" s="8" t="s">
        <v>41</v>
      </c>
      <c r="G55" s="10">
        <v>53200</v>
      </c>
      <c r="H55" s="36">
        <f t="shared" si="0"/>
        <v>0</v>
      </c>
      <c r="I55" s="10">
        <v>53200</v>
      </c>
    </row>
    <row r="56" spans="2:9" ht="21" x14ac:dyDescent="0.2">
      <c r="B56" s="7" t="s">
        <v>31</v>
      </c>
      <c r="C56" s="8" t="s">
        <v>15</v>
      </c>
      <c r="D56" s="8" t="s">
        <v>52</v>
      </c>
      <c r="E56" s="8" t="s">
        <v>230</v>
      </c>
      <c r="F56" s="8" t="s">
        <v>37</v>
      </c>
      <c r="G56" s="10">
        <v>78000</v>
      </c>
      <c r="H56" s="36">
        <f t="shared" si="0"/>
        <v>0</v>
      </c>
      <c r="I56" s="10">
        <v>78000</v>
      </c>
    </row>
    <row r="57" spans="2:9" ht="21" x14ac:dyDescent="0.2">
      <c r="B57" s="7" t="s">
        <v>30</v>
      </c>
      <c r="C57" s="8" t="s">
        <v>15</v>
      </c>
      <c r="D57" s="8" t="s">
        <v>52</v>
      </c>
      <c r="E57" s="8" t="s">
        <v>230</v>
      </c>
      <c r="F57" s="8" t="s">
        <v>42</v>
      </c>
      <c r="G57" s="10">
        <v>206000</v>
      </c>
      <c r="H57" s="36">
        <f t="shared" si="0"/>
        <v>0</v>
      </c>
      <c r="I57" s="10">
        <v>206000</v>
      </c>
    </row>
    <row r="58" spans="2:9" ht="21" x14ac:dyDescent="0.2">
      <c r="B58" s="7" t="s">
        <v>47</v>
      </c>
      <c r="C58" s="8" t="s">
        <v>15</v>
      </c>
      <c r="D58" s="8" t="s">
        <v>52</v>
      </c>
      <c r="E58" s="8" t="s">
        <v>230</v>
      </c>
      <c r="F58" s="8" t="s">
        <v>48</v>
      </c>
      <c r="G58" s="9">
        <v>11700</v>
      </c>
      <c r="H58" s="36">
        <f t="shared" si="0"/>
        <v>0</v>
      </c>
      <c r="I58" s="9">
        <v>11700</v>
      </c>
    </row>
    <row r="59" spans="2:9" x14ac:dyDescent="0.2">
      <c r="B59" s="7" t="s">
        <v>49</v>
      </c>
      <c r="C59" s="8" t="s">
        <v>15</v>
      </c>
      <c r="D59" s="8" t="s">
        <v>52</v>
      </c>
      <c r="E59" s="8" t="s">
        <v>230</v>
      </c>
      <c r="F59" s="8" t="s">
        <v>50</v>
      </c>
      <c r="G59" s="9">
        <v>6100</v>
      </c>
      <c r="H59" s="36">
        <f t="shared" si="0"/>
        <v>0</v>
      </c>
      <c r="I59" s="9">
        <v>6100</v>
      </c>
    </row>
    <row r="60" spans="2:9" ht="63" x14ac:dyDescent="0.2">
      <c r="B60" s="7" t="s">
        <v>298</v>
      </c>
      <c r="C60" s="8" t="s">
        <v>15</v>
      </c>
      <c r="D60" s="8" t="s">
        <v>52</v>
      </c>
      <c r="E60" s="8" t="s">
        <v>232</v>
      </c>
      <c r="F60" s="8"/>
      <c r="G60" s="10">
        <f>G61</f>
        <v>395000</v>
      </c>
      <c r="H60" s="36">
        <f t="shared" si="0"/>
        <v>0</v>
      </c>
      <c r="I60" s="10">
        <f>I61</f>
        <v>395000</v>
      </c>
    </row>
    <row r="61" spans="2:9" ht="73.5" x14ac:dyDescent="0.2">
      <c r="B61" s="7" t="s">
        <v>299</v>
      </c>
      <c r="C61" s="8" t="s">
        <v>15</v>
      </c>
      <c r="D61" s="8" t="s">
        <v>52</v>
      </c>
      <c r="E61" s="8" t="s">
        <v>233</v>
      </c>
      <c r="F61" s="8"/>
      <c r="G61" s="10">
        <f>G62+G63</f>
        <v>395000</v>
      </c>
      <c r="H61" s="36">
        <f t="shared" si="0"/>
        <v>0</v>
      </c>
      <c r="I61" s="10">
        <f>I62+I63</f>
        <v>395000</v>
      </c>
    </row>
    <row r="62" spans="2:9" ht="21" x14ac:dyDescent="0.2">
      <c r="B62" s="7" t="s">
        <v>31</v>
      </c>
      <c r="C62" s="8" t="s">
        <v>15</v>
      </c>
      <c r="D62" s="8" t="s">
        <v>52</v>
      </c>
      <c r="E62" s="8" t="s">
        <v>233</v>
      </c>
      <c r="F62" s="8" t="s">
        <v>37</v>
      </c>
      <c r="G62" s="10">
        <v>360000</v>
      </c>
      <c r="H62" s="36">
        <f t="shared" si="0"/>
        <v>0</v>
      </c>
      <c r="I62" s="10">
        <v>360000</v>
      </c>
    </row>
    <row r="63" spans="2:9" ht="21" x14ac:dyDescent="0.2">
      <c r="B63" s="7" t="s">
        <v>30</v>
      </c>
      <c r="C63" s="8" t="s">
        <v>15</v>
      </c>
      <c r="D63" s="8" t="s">
        <v>52</v>
      </c>
      <c r="E63" s="8" t="s">
        <v>233</v>
      </c>
      <c r="F63" s="8" t="s">
        <v>42</v>
      </c>
      <c r="G63" s="10">
        <v>35000</v>
      </c>
      <c r="H63" s="36">
        <f t="shared" si="0"/>
        <v>0</v>
      </c>
      <c r="I63" s="10">
        <v>35000</v>
      </c>
    </row>
    <row r="64" spans="2:9" ht="21" x14ac:dyDescent="0.2">
      <c r="B64" s="7" t="s">
        <v>43</v>
      </c>
      <c r="C64" s="8" t="s">
        <v>15</v>
      </c>
      <c r="D64" s="8" t="s">
        <v>52</v>
      </c>
      <c r="E64" s="8" t="s">
        <v>44</v>
      </c>
      <c r="F64" s="8"/>
      <c r="G64" s="10">
        <f>G65+G66+G68+G67</f>
        <v>623710</v>
      </c>
      <c r="H64" s="36">
        <f t="shared" si="0"/>
        <v>0</v>
      </c>
      <c r="I64" s="10">
        <f>I65+I66+I68+I67</f>
        <v>623710</v>
      </c>
    </row>
    <row r="65" spans="2:9" x14ac:dyDescent="0.2">
      <c r="B65" s="7" t="s">
        <v>39</v>
      </c>
      <c r="C65" s="8" t="s">
        <v>15</v>
      </c>
      <c r="D65" s="8" t="s">
        <v>52</v>
      </c>
      <c r="E65" s="8" t="s">
        <v>44</v>
      </c>
      <c r="F65" s="8" t="s">
        <v>40</v>
      </c>
      <c r="G65" s="10">
        <v>607910</v>
      </c>
      <c r="H65" s="36">
        <f t="shared" si="0"/>
        <v>0</v>
      </c>
      <c r="I65" s="10">
        <v>607910</v>
      </c>
    </row>
    <row r="66" spans="2:9" ht="21" x14ac:dyDescent="0.2">
      <c r="B66" s="7" t="s">
        <v>26</v>
      </c>
      <c r="C66" s="8" t="s">
        <v>15</v>
      </c>
      <c r="D66" s="8" t="s">
        <v>52</v>
      </c>
      <c r="E66" s="8" t="s">
        <v>44</v>
      </c>
      <c r="F66" s="8" t="s">
        <v>41</v>
      </c>
      <c r="G66" s="10">
        <f>800+3000+4000</f>
        <v>7800</v>
      </c>
      <c r="H66" s="36">
        <f t="shared" si="0"/>
        <v>0</v>
      </c>
      <c r="I66" s="10">
        <f>800+3000+4000</f>
        <v>7800</v>
      </c>
    </row>
    <row r="67" spans="2:9" ht="21" x14ac:dyDescent="0.2">
      <c r="B67" s="7" t="s">
        <v>31</v>
      </c>
      <c r="C67" s="8" t="s">
        <v>15</v>
      </c>
      <c r="D67" s="8" t="s">
        <v>52</v>
      </c>
      <c r="E67" s="8" t="s">
        <v>44</v>
      </c>
      <c r="F67" s="8" t="s">
        <v>37</v>
      </c>
      <c r="G67" s="10">
        <v>0</v>
      </c>
      <c r="H67" s="9">
        <f t="shared" si="0"/>
        <v>872</v>
      </c>
      <c r="I67" s="10">
        <v>872</v>
      </c>
    </row>
    <row r="68" spans="2:9" ht="21" x14ac:dyDescent="0.2">
      <c r="B68" s="7" t="s">
        <v>30</v>
      </c>
      <c r="C68" s="8" t="s">
        <v>15</v>
      </c>
      <c r="D68" s="8" t="s">
        <v>52</v>
      </c>
      <c r="E68" s="8" t="s">
        <v>44</v>
      </c>
      <c r="F68" s="8" t="s">
        <v>42</v>
      </c>
      <c r="G68" s="10">
        <v>8000</v>
      </c>
      <c r="H68" s="36">
        <f t="shared" si="0"/>
        <v>-872</v>
      </c>
      <c r="I68" s="10">
        <v>7128</v>
      </c>
    </row>
    <row r="69" spans="2:9" x14ac:dyDescent="0.2">
      <c r="B69" s="7" t="s">
        <v>53</v>
      </c>
      <c r="C69" s="8" t="s">
        <v>15</v>
      </c>
      <c r="D69" s="8" t="s">
        <v>54</v>
      </c>
      <c r="E69" s="8"/>
      <c r="F69" s="8"/>
      <c r="G69" s="10">
        <f>G70</f>
        <v>180000</v>
      </c>
      <c r="H69" s="36">
        <f t="shared" si="0"/>
        <v>0</v>
      </c>
      <c r="I69" s="10">
        <f>I70</f>
        <v>180000</v>
      </c>
    </row>
    <row r="70" spans="2:9" ht="21" x14ac:dyDescent="0.2">
      <c r="B70" s="7" t="s">
        <v>24</v>
      </c>
      <c r="C70" s="8" t="s">
        <v>15</v>
      </c>
      <c r="D70" s="8" t="s">
        <v>54</v>
      </c>
      <c r="E70" s="8" t="s">
        <v>25</v>
      </c>
      <c r="F70" s="8"/>
      <c r="G70" s="10">
        <f>G71</f>
        <v>180000</v>
      </c>
      <c r="H70" s="36">
        <f t="shared" si="0"/>
        <v>0</v>
      </c>
      <c r="I70" s="10">
        <f>I71</f>
        <v>180000</v>
      </c>
    </row>
    <row r="71" spans="2:9" x14ac:dyDescent="0.2">
      <c r="B71" s="7" t="s">
        <v>55</v>
      </c>
      <c r="C71" s="8" t="s">
        <v>15</v>
      </c>
      <c r="D71" s="8" t="s">
        <v>54</v>
      </c>
      <c r="E71" s="8" t="s">
        <v>25</v>
      </c>
      <c r="F71" s="8" t="s">
        <v>56</v>
      </c>
      <c r="G71" s="10">
        <v>180000</v>
      </c>
      <c r="H71" s="36">
        <f t="shared" si="0"/>
        <v>0</v>
      </c>
      <c r="I71" s="10">
        <v>180000</v>
      </c>
    </row>
    <row r="72" spans="2:9" x14ac:dyDescent="0.2">
      <c r="B72" s="7" t="s">
        <v>57</v>
      </c>
      <c r="C72" s="8" t="s">
        <v>15</v>
      </c>
      <c r="D72" s="8" t="s">
        <v>58</v>
      </c>
      <c r="E72" s="8"/>
      <c r="F72" s="8"/>
      <c r="G72" s="10">
        <f>G73</f>
        <v>1233719</v>
      </c>
      <c r="H72" s="36">
        <f t="shared" si="0"/>
        <v>-918922.03</v>
      </c>
      <c r="I72" s="10">
        <f>I73</f>
        <v>314796.96999999997</v>
      </c>
    </row>
    <row r="73" spans="2:9" x14ac:dyDescent="0.2">
      <c r="B73" s="7" t="s">
        <v>59</v>
      </c>
      <c r="C73" s="8" t="s">
        <v>15</v>
      </c>
      <c r="D73" s="8" t="s">
        <v>58</v>
      </c>
      <c r="E73" s="8" t="s">
        <v>271</v>
      </c>
      <c r="F73" s="8"/>
      <c r="G73" s="9">
        <f>G74</f>
        <v>1233719</v>
      </c>
      <c r="H73" s="36">
        <f t="shared" si="0"/>
        <v>-918922.03</v>
      </c>
      <c r="I73" s="9">
        <f>I74</f>
        <v>314796.96999999997</v>
      </c>
    </row>
    <row r="74" spans="2:9" x14ac:dyDescent="0.2">
      <c r="B74" s="7" t="s">
        <v>60</v>
      </c>
      <c r="C74" s="8" t="s">
        <v>15</v>
      </c>
      <c r="D74" s="8" t="s">
        <v>58</v>
      </c>
      <c r="E74" s="8" t="s">
        <v>271</v>
      </c>
      <c r="F74" s="8" t="s">
        <v>61</v>
      </c>
      <c r="G74" s="9">
        <f>1380000-40000-30000-76281</f>
        <v>1233719</v>
      </c>
      <c r="H74" s="36">
        <f t="shared" si="0"/>
        <v>-918922.03</v>
      </c>
      <c r="I74" s="9">
        <v>314796.96999999997</v>
      </c>
    </row>
    <row r="75" spans="2:9" x14ac:dyDescent="0.2">
      <c r="B75" s="7" t="s">
        <v>62</v>
      </c>
      <c r="C75" s="8" t="s">
        <v>15</v>
      </c>
      <c r="D75" s="8" t="s">
        <v>63</v>
      </c>
      <c r="E75" s="8"/>
      <c r="F75" s="8"/>
      <c r="G75" s="10">
        <f>G77+G80+G84+G91+G94+G96+G98+G100+G106+G109+G112+G116+G121+G123+G126+G130+G119</f>
        <v>5767187</v>
      </c>
      <c r="H75" s="36">
        <f t="shared" si="0"/>
        <v>243500</v>
      </c>
      <c r="I75" s="10">
        <f>I77+I80+I84+I91+I94+I96+I98+I100+I106+I109+I112+I116+I121+I123+I126+I130+I119</f>
        <v>6010687</v>
      </c>
    </row>
    <row r="76" spans="2:9" ht="84" x14ac:dyDescent="0.2">
      <c r="B76" s="7" t="s">
        <v>34</v>
      </c>
      <c r="C76" s="8" t="s">
        <v>15</v>
      </c>
      <c r="D76" s="8" t="s">
        <v>63</v>
      </c>
      <c r="E76" s="8" t="s">
        <v>35</v>
      </c>
      <c r="F76" s="8"/>
      <c r="G76" s="10">
        <f>G77</f>
        <v>50000</v>
      </c>
      <c r="H76" s="36">
        <f t="shared" si="0"/>
        <v>0</v>
      </c>
      <c r="I76" s="10">
        <f>I77</f>
        <v>50000</v>
      </c>
    </row>
    <row r="77" spans="2:9" ht="73.5" x14ac:dyDescent="0.2">
      <c r="B77" s="7" t="s">
        <v>292</v>
      </c>
      <c r="C77" s="8" t="s">
        <v>15</v>
      </c>
      <c r="D77" s="8" t="s">
        <v>63</v>
      </c>
      <c r="E77" s="8" t="s">
        <v>36</v>
      </c>
      <c r="F77" s="8"/>
      <c r="G77" s="10">
        <f>G78</f>
        <v>50000</v>
      </c>
      <c r="H77" s="36">
        <f t="shared" si="0"/>
        <v>0</v>
      </c>
      <c r="I77" s="10">
        <f>I78</f>
        <v>50000</v>
      </c>
    </row>
    <row r="78" spans="2:9" ht="21" x14ac:dyDescent="0.2">
      <c r="B78" s="7" t="s">
        <v>31</v>
      </c>
      <c r="C78" s="8" t="s">
        <v>15</v>
      </c>
      <c r="D78" s="8" t="s">
        <v>63</v>
      </c>
      <c r="E78" s="8" t="s">
        <v>36</v>
      </c>
      <c r="F78" s="8" t="s">
        <v>37</v>
      </c>
      <c r="G78" s="10">
        <v>50000</v>
      </c>
      <c r="H78" s="36">
        <f t="shared" si="0"/>
        <v>0</v>
      </c>
      <c r="I78" s="10">
        <v>50000</v>
      </c>
    </row>
    <row r="79" spans="2:9" ht="63" x14ac:dyDescent="0.2">
      <c r="B79" s="7" t="s">
        <v>64</v>
      </c>
      <c r="C79" s="8" t="s">
        <v>15</v>
      </c>
      <c r="D79" s="8" t="s">
        <v>63</v>
      </c>
      <c r="E79" s="8" t="s">
        <v>65</v>
      </c>
      <c r="F79" s="8"/>
      <c r="G79" s="10">
        <f>G80</f>
        <v>245000</v>
      </c>
      <c r="H79" s="36">
        <f t="shared" si="0"/>
        <v>0</v>
      </c>
      <c r="I79" s="10">
        <f>I80</f>
        <v>245000</v>
      </c>
    </row>
    <row r="80" spans="2:9" ht="73.5" x14ac:dyDescent="0.2">
      <c r="B80" s="7" t="s">
        <v>292</v>
      </c>
      <c r="C80" s="8" t="s">
        <v>15</v>
      </c>
      <c r="D80" s="8" t="s">
        <v>63</v>
      </c>
      <c r="E80" s="8" t="s">
        <v>66</v>
      </c>
      <c r="F80" s="8"/>
      <c r="G80" s="10">
        <f>G81+G82</f>
        <v>245000</v>
      </c>
      <c r="H80" s="36">
        <f t="shared" si="0"/>
        <v>0</v>
      </c>
      <c r="I80" s="10">
        <f>I81+I82</f>
        <v>245000</v>
      </c>
    </row>
    <row r="81" spans="2:9" ht="21" x14ac:dyDescent="0.2">
      <c r="B81" s="7" t="s">
        <v>31</v>
      </c>
      <c r="C81" s="8" t="s">
        <v>15</v>
      </c>
      <c r="D81" s="8" t="s">
        <v>63</v>
      </c>
      <c r="E81" s="8" t="s">
        <v>66</v>
      </c>
      <c r="F81" s="8" t="s">
        <v>37</v>
      </c>
      <c r="G81" s="10">
        <v>5000</v>
      </c>
      <c r="H81" s="36">
        <f t="shared" si="0"/>
        <v>0</v>
      </c>
      <c r="I81" s="10">
        <v>5000</v>
      </c>
    </row>
    <row r="82" spans="2:9" ht="21" x14ac:dyDescent="0.2">
      <c r="B82" s="7" t="s">
        <v>30</v>
      </c>
      <c r="C82" s="8" t="s">
        <v>15</v>
      </c>
      <c r="D82" s="8" t="s">
        <v>63</v>
      </c>
      <c r="E82" s="8" t="s">
        <v>66</v>
      </c>
      <c r="F82" s="8" t="s">
        <v>42</v>
      </c>
      <c r="G82" s="10">
        <v>240000</v>
      </c>
      <c r="H82" s="36">
        <f t="shared" si="0"/>
        <v>0</v>
      </c>
      <c r="I82" s="10">
        <v>240000</v>
      </c>
    </row>
    <row r="83" spans="2:9" ht="63" x14ac:dyDescent="0.2">
      <c r="B83" s="7" t="s">
        <v>341</v>
      </c>
      <c r="C83" s="8" t="s">
        <v>15</v>
      </c>
      <c r="D83" s="8" t="s">
        <v>63</v>
      </c>
      <c r="E83" s="8" t="s">
        <v>67</v>
      </c>
      <c r="F83" s="8"/>
      <c r="G83" s="9">
        <f>G84</f>
        <v>2075200</v>
      </c>
      <c r="H83" s="36">
        <f t="shared" si="0"/>
        <v>0</v>
      </c>
      <c r="I83" s="9">
        <f>I84</f>
        <v>2075200</v>
      </c>
    </row>
    <row r="84" spans="2:9" ht="52.5" x14ac:dyDescent="0.2">
      <c r="B84" s="7" t="s">
        <v>342</v>
      </c>
      <c r="C84" s="8" t="s">
        <v>15</v>
      </c>
      <c r="D84" s="8" t="s">
        <v>63</v>
      </c>
      <c r="E84" s="8" t="s">
        <v>68</v>
      </c>
      <c r="F84" s="8"/>
      <c r="G84" s="10">
        <f>G85+G86+G87+G88+G89+G90</f>
        <v>2075200</v>
      </c>
      <c r="H84" s="36">
        <f t="shared" si="0"/>
        <v>0</v>
      </c>
      <c r="I84" s="10">
        <f>I85+I86+I87+I88+I89+I90</f>
        <v>2075200</v>
      </c>
    </row>
    <row r="85" spans="2:9" x14ac:dyDescent="0.2">
      <c r="B85" s="7" t="s">
        <v>39</v>
      </c>
      <c r="C85" s="8" t="s">
        <v>15</v>
      </c>
      <c r="D85" s="8" t="s">
        <v>63</v>
      </c>
      <c r="E85" s="8" t="s">
        <v>68</v>
      </c>
      <c r="F85" s="8" t="s">
        <v>69</v>
      </c>
      <c r="G85" s="10">
        <f>1235000+372900</f>
        <v>1607900</v>
      </c>
      <c r="H85" s="36">
        <f t="shared" si="0"/>
        <v>0</v>
      </c>
      <c r="I85" s="10">
        <f>1235000+372900</f>
        <v>1607900</v>
      </c>
    </row>
    <row r="86" spans="2:9" ht="21" x14ac:dyDescent="0.2">
      <c r="B86" s="7" t="s">
        <v>26</v>
      </c>
      <c r="C86" s="8" t="s">
        <v>15</v>
      </c>
      <c r="D86" s="8" t="s">
        <v>63</v>
      </c>
      <c r="E86" s="8" t="s">
        <v>68</v>
      </c>
      <c r="F86" s="8" t="s">
        <v>70</v>
      </c>
      <c r="G86" s="10">
        <v>38300</v>
      </c>
      <c r="H86" s="36">
        <f t="shared" ref="H86:H164" si="1">I86-G86</f>
        <v>0</v>
      </c>
      <c r="I86" s="10">
        <v>38300</v>
      </c>
    </row>
    <row r="87" spans="2:9" ht="21" x14ac:dyDescent="0.2">
      <c r="B87" s="7" t="s">
        <v>31</v>
      </c>
      <c r="C87" s="8" t="s">
        <v>15</v>
      </c>
      <c r="D87" s="8" t="s">
        <v>63</v>
      </c>
      <c r="E87" s="8" t="s">
        <v>68</v>
      </c>
      <c r="F87" s="8" t="s">
        <v>37</v>
      </c>
      <c r="G87" s="10">
        <v>108000</v>
      </c>
      <c r="H87" s="36">
        <f t="shared" si="1"/>
        <v>0</v>
      </c>
      <c r="I87" s="10">
        <v>108000</v>
      </c>
    </row>
    <row r="88" spans="2:9" ht="21" x14ac:dyDescent="0.2">
      <c r="B88" s="7" t="s">
        <v>30</v>
      </c>
      <c r="C88" s="8" t="s">
        <v>15</v>
      </c>
      <c r="D88" s="8" t="s">
        <v>63</v>
      </c>
      <c r="E88" s="8" t="s">
        <v>68</v>
      </c>
      <c r="F88" s="8" t="s">
        <v>42</v>
      </c>
      <c r="G88" s="10">
        <v>317000</v>
      </c>
      <c r="H88" s="36">
        <f t="shared" si="1"/>
        <v>0</v>
      </c>
      <c r="I88" s="10">
        <v>317000</v>
      </c>
    </row>
    <row r="89" spans="2:9" ht="21" x14ac:dyDescent="0.2">
      <c r="B89" s="7" t="s">
        <v>47</v>
      </c>
      <c r="C89" s="8" t="s">
        <v>15</v>
      </c>
      <c r="D89" s="8" t="s">
        <v>63</v>
      </c>
      <c r="E89" s="8" t="s">
        <v>68</v>
      </c>
      <c r="F89" s="8" t="s">
        <v>48</v>
      </c>
      <c r="G89" s="10">
        <v>1600</v>
      </c>
      <c r="H89" s="36">
        <f t="shared" si="1"/>
        <v>0</v>
      </c>
      <c r="I89" s="10">
        <v>1600</v>
      </c>
    </row>
    <row r="90" spans="2:9" x14ac:dyDescent="0.2">
      <c r="B90" s="7" t="s">
        <v>49</v>
      </c>
      <c r="C90" s="8" t="s">
        <v>15</v>
      </c>
      <c r="D90" s="8" t="s">
        <v>63</v>
      </c>
      <c r="E90" s="8" t="s">
        <v>68</v>
      </c>
      <c r="F90" s="8" t="s">
        <v>50</v>
      </c>
      <c r="G90" s="10">
        <v>2400</v>
      </c>
      <c r="H90" s="36">
        <f t="shared" si="1"/>
        <v>0</v>
      </c>
      <c r="I90" s="10">
        <v>2400</v>
      </c>
    </row>
    <row r="91" spans="2:9" ht="63" x14ac:dyDescent="0.2">
      <c r="B91" s="7" t="s">
        <v>71</v>
      </c>
      <c r="C91" s="8" t="s">
        <v>15</v>
      </c>
      <c r="D91" s="8" t="s">
        <v>63</v>
      </c>
      <c r="E91" s="8" t="s">
        <v>72</v>
      </c>
      <c r="F91" s="8"/>
      <c r="G91" s="10">
        <f>G92</f>
        <v>389037</v>
      </c>
      <c r="H91" s="36">
        <f t="shared" si="1"/>
        <v>0</v>
      </c>
      <c r="I91" s="10">
        <f>I92</f>
        <v>389037</v>
      </c>
    </row>
    <row r="92" spans="2:9" ht="21" x14ac:dyDescent="0.2">
      <c r="B92" s="7" t="s">
        <v>30</v>
      </c>
      <c r="C92" s="8" t="s">
        <v>15</v>
      </c>
      <c r="D92" s="8" t="s">
        <v>63</v>
      </c>
      <c r="E92" s="8" t="s">
        <v>72</v>
      </c>
      <c r="F92" s="8" t="s">
        <v>42</v>
      </c>
      <c r="G92" s="10">
        <v>389037</v>
      </c>
      <c r="H92" s="36">
        <f t="shared" si="1"/>
        <v>0</v>
      </c>
      <c r="I92" s="10">
        <v>389037</v>
      </c>
    </row>
    <row r="93" spans="2:9" ht="52.5" x14ac:dyDescent="0.2">
      <c r="B93" s="7" t="s">
        <v>293</v>
      </c>
      <c r="C93" s="8" t="s">
        <v>15</v>
      </c>
      <c r="D93" s="8" t="s">
        <v>63</v>
      </c>
      <c r="E93" s="8" t="s">
        <v>74</v>
      </c>
      <c r="F93" s="8"/>
      <c r="G93" s="10">
        <f>G94+G96+G98</f>
        <v>205000</v>
      </c>
      <c r="H93" s="36">
        <f t="shared" si="1"/>
        <v>0</v>
      </c>
      <c r="I93" s="10">
        <f>I94+I96+I98</f>
        <v>205000</v>
      </c>
    </row>
    <row r="94" spans="2:9" ht="84" x14ac:dyDescent="0.2">
      <c r="B94" s="7" t="s">
        <v>73</v>
      </c>
      <c r="C94" s="8" t="s">
        <v>15</v>
      </c>
      <c r="D94" s="8" t="s">
        <v>63</v>
      </c>
      <c r="E94" s="8" t="s">
        <v>75</v>
      </c>
      <c r="F94" s="8"/>
      <c r="G94" s="10">
        <f>G95</f>
        <v>97000</v>
      </c>
      <c r="H94" s="36">
        <f t="shared" si="1"/>
        <v>0</v>
      </c>
      <c r="I94" s="10">
        <f>I95</f>
        <v>97000</v>
      </c>
    </row>
    <row r="95" spans="2:9" ht="21" x14ac:dyDescent="0.2">
      <c r="B95" s="7" t="s">
        <v>30</v>
      </c>
      <c r="C95" s="8" t="s">
        <v>15</v>
      </c>
      <c r="D95" s="8" t="s">
        <v>63</v>
      </c>
      <c r="E95" s="8" t="s">
        <v>75</v>
      </c>
      <c r="F95" s="8" t="s">
        <v>42</v>
      </c>
      <c r="G95" s="10">
        <v>97000</v>
      </c>
      <c r="H95" s="36">
        <f t="shared" si="1"/>
        <v>0</v>
      </c>
      <c r="I95" s="10">
        <v>97000</v>
      </c>
    </row>
    <row r="96" spans="2:9" ht="63" x14ac:dyDescent="0.2">
      <c r="B96" s="7" t="s">
        <v>343</v>
      </c>
      <c r="C96" s="8" t="s">
        <v>15</v>
      </c>
      <c r="D96" s="8" t="s">
        <v>63</v>
      </c>
      <c r="E96" s="8" t="s">
        <v>76</v>
      </c>
      <c r="F96" s="8"/>
      <c r="G96" s="10">
        <f>G97</f>
        <v>90000</v>
      </c>
      <c r="H96" s="36">
        <f t="shared" si="1"/>
        <v>0</v>
      </c>
      <c r="I96" s="10">
        <f>I97</f>
        <v>90000</v>
      </c>
    </row>
    <row r="97" spans="2:9" ht="21" x14ac:dyDescent="0.2">
      <c r="B97" s="7" t="s">
        <v>30</v>
      </c>
      <c r="C97" s="8" t="s">
        <v>15</v>
      </c>
      <c r="D97" s="8" t="s">
        <v>63</v>
      </c>
      <c r="E97" s="8" t="s">
        <v>76</v>
      </c>
      <c r="F97" s="8" t="s">
        <v>42</v>
      </c>
      <c r="G97" s="10">
        <v>90000</v>
      </c>
      <c r="H97" s="36">
        <f t="shared" si="1"/>
        <v>0</v>
      </c>
      <c r="I97" s="10">
        <v>90000</v>
      </c>
    </row>
    <row r="98" spans="2:9" ht="52.5" x14ac:dyDescent="0.2">
      <c r="B98" s="7" t="s">
        <v>294</v>
      </c>
      <c r="C98" s="8" t="s">
        <v>15</v>
      </c>
      <c r="D98" s="8" t="s">
        <v>63</v>
      </c>
      <c r="E98" s="8" t="s">
        <v>77</v>
      </c>
      <c r="F98" s="8"/>
      <c r="G98" s="10">
        <f>G99</f>
        <v>18000</v>
      </c>
      <c r="H98" s="36">
        <f t="shared" si="1"/>
        <v>0</v>
      </c>
      <c r="I98" s="10">
        <f>I99</f>
        <v>18000</v>
      </c>
    </row>
    <row r="99" spans="2:9" ht="21" x14ac:dyDescent="0.2">
      <c r="B99" s="7" t="s">
        <v>30</v>
      </c>
      <c r="C99" s="8" t="s">
        <v>15</v>
      </c>
      <c r="D99" s="8" t="s">
        <v>63</v>
      </c>
      <c r="E99" s="8" t="s">
        <v>77</v>
      </c>
      <c r="F99" s="8" t="s">
        <v>42</v>
      </c>
      <c r="G99" s="10">
        <f>9000+9000</f>
        <v>18000</v>
      </c>
      <c r="H99" s="36">
        <f t="shared" si="1"/>
        <v>0</v>
      </c>
      <c r="I99" s="10">
        <f>9000+9000</f>
        <v>18000</v>
      </c>
    </row>
    <row r="100" spans="2:9" ht="42" x14ac:dyDescent="0.2">
      <c r="B100" s="11" t="s">
        <v>346</v>
      </c>
      <c r="C100" s="8" t="s">
        <v>15</v>
      </c>
      <c r="D100" s="8" t="s">
        <v>63</v>
      </c>
      <c r="E100" s="8" t="s">
        <v>272</v>
      </c>
      <c r="F100" s="8"/>
      <c r="G100" s="9">
        <f>G101+G102+G103+G104</f>
        <v>698200</v>
      </c>
      <c r="H100" s="36">
        <f t="shared" si="1"/>
        <v>0</v>
      </c>
      <c r="I100" s="9">
        <f>I101+I102+I103+I104</f>
        <v>698200</v>
      </c>
    </row>
    <row r="101" spans="2:9" x14ac:dyDescent="0.2">
      <c r="B101" s="7" t="s">
        <v>39</v>
      </c>
      <c r="C101" s="8" t="s">
        <v>15</v>
      </c>
      <c r="D101" s="8" t="s">
        <v>63</v>
      </c>
      <c r="E101" s="8" t="s">
        <v>272</v>
      </c>
      <c r="F101" s="8" t="s">
        <v>40</v>
      </c>
      <c r="G101" s="9">
        <f>308400+91600</f>
        <v>400000</v>
      </c>
      <c r="H101" s="36">
        <f t="shared" si="1"/>
        <v>0</v>
      </c>
      <c r="I101" s="9">
        <f>308400+91600</f>
        <v>400000</v>
      </c>
    </row>
    <row r="102" spans="2:9" ht="21" x14ac:dyDescent="0.2">
      <c r="B102" s="7" t="s">
        <v>26</v>
      </c>
      <c r="C102" s="8" t="s">
        <v>15</v>
      </c>
      <c r="D102" s="8" t="s">
        <v>63</v>
      </c>
      <c r="E102" s="8" t="s">
        <v>272</v>
      </c>
      <c r="F102" s="8" t="s">
        <v>41</v>
      </c>
      <c r="G102" s="9">
        <f>10000+25000+15000</f>
        <v>50000</v>
      </c>
      <c r="H102" s="36">
        <f t="shared" si="1"/>
        <v>-832</v>
      </c>
      <c r="I102" s="9">
        <v>49168</v>
      </c>
    </row>
    <row r="103" spans="2:9" ht="21" x14ac:dyDescent="0.2">
      <c r="B103" s="7" t="s">
        <v>31</v>
      </c>
      <c r="C103" s="8" t="s">
        <v>15</v>
      </c>
      <c r="D103" s="8" t="s">
        <v>63</v>
      </c>
      <c r="E103" s="8" t="s">
        <v>272</v>
      </c>
      <c r="F103" s="8" t="s">
        <v>37</v>
      </c>
      <c r="G103" s="9">
        <f>9200+1500+6110+25000</f>
        <v>41810</v>
      </c>
      <c r="H103" s="36">
        <f t="shared" si="1"/>
        <v>452</v>
      </c>
      <c r="I103" s="9">
        <v>42262</v>
      </c>
    </row>
    <row r="104" spans="2:9" ht="21" x14ac:dyDescent="0.2">
      <c r="B104" s="7" t="s">
        <v>30</v>
      </c>
      <c r="C104" s="8" t="s">
        <v>15</v>
      </c>
      <c r="D104" s="8" t="s">
        <v>63</v>
      </c>
      <c r="E104" s="8" t="s">
        <v>272</v>
      </c>
      <c r="F104" s="8" t="s">
        <v>42</v>
      </c>
      <c r="G104" s="9">
        <f>23500+88890+10000+84000</f>
        <v>206390</v>
      </c>
      <c r="H104" s="36">
        <f t="shared" si="1"/>
        <v>380</v>
      </c>
      <c r="I104" s="9">
        <v>206770</v>
      </c>
    </row>
    <row r="105" spans="2:9" ht="63" x14ac:dyDescent="0.2">
      <c r="B105" s="7" t="s">
        <v>78</v>
      </c>
      <c r="C105" s="8" t="s">
        <v>15</v>
      </c>
      <c r="D105" s="8" t="s">
        <v>63</v>
      </c>
      <c r="E105" s="8" t="s">
        <v>79</v>
      </c>
      <c r="F105" s="8"/>
      <c r="G105" s="9">
        <f>G106+G109</f>
        <v>549450</v>
      </c>
      <c r="H105" s="36">
        <f t="shared" si="1"/>
        <v>100000</v>
      </c>
      <c r="I105" s="9">
        <f>I106+I109</f>
        <v>649450</v>
      </c>
    </row>
    <row r="106" spans="2:9" ht="63" x14ac:dyDescent="0.2">
      <c r="B106" s="7" t="s">
        <v>295</v>
      </c>
      <c r="C106" s="8" t="s">
        <v>15</v>
      </c>
      <c r="D106" s="8" t="s">
        <v>63</v>
      </c>
      <c r="E106" s="8" t="s">
        <v>80</v>
      </c>
      <c r="F106" s="8"/>
      <c r="G106" s="10">
        <f>G107+G108</f>
        <v>369450</v>
      </c>
      <c r="H106" s="36">
        <f t="shared" si="1"/>
        <v>100000</v>
      </c>
      <c r="I106" s="10">
        <f>I107+I108</f>
        <v>469450</v>
      </c>
    </row>
    <row r="107" spans="2:9" ht="21" x14ac:dyDescent="0.2">
      <c r="B107" s="7" t="s">
        <v>31</v>
      </c>
      <c r="C107" s="8" t="s">
        <v>15</v>
      </c>
      <c r="D107" s="8" t="s">
        <v>63</v>
      </c>
      <c r="E107" s="8" t="s">
        <v>80</v>
      </c>
      <c r="F107" s="8" t="s">
        <v>37</v>
      </c>
      <c r="G107" s="10">
        <v>316650</v>
      </c>
      <c r="H107" s="36">
        <f t="shared" si="1"/>
        <v>100000</v>
      </c>
      <c r="I107" s="10">
        <v>416650</v>
      </c>
    </row>
    <row r="108" spans="2:9" ht="21" x14ac:dyDescent="0.2">
      <c r="B108" s="7" t="s">
        <v>30</v>
      </c>
      <c r="C108" s="8" t="s">
        <v>15</v>
      </c>
      <c r="D108" s="8" t="s">
        <v>63</v>
      </c>
      <c r="E108" s="8" t="s">
        <v>80</v>
      </c>
      <c r="F108" s="8" t="s">
        <v>42</v>
      </c>
      <c r="G108" s="10">
        <v>52800</v>
      </c>
      <c r="H108" s="36">
        <f t="shared" si="1"/>
        <v>0</v>
      </c>
      <c r="I108" s="10">
        <v>52800</v>
      </c>
    </row>
    <row r="109" spans="2:9" ht="63" x14ac:dyDescent="0.2">
      <c r="B109" s="7" t="s">
        <v>297</v>
      </c>
      <c r="C109" s="8" t="s">
        <v>15</v>
      </c>
      <c r="D109" s="8" t="s">
        <v>63</v>
      </c>
      <c r="E109" s="8" t="s">
        <v>296</v>
      </c>
      <c r="F109" s="8"/>
      <c r="G109" s="10">
        <f>G110</f>
        <v>180000</v>
      </c>
      <c r="H109" s="36">
        <f t="shared" si="1"/>
        <v>0</v>
      </c>
      <c r="I109" s="10">
        <f>I110</f>
        <v>180000</v>
      </c>
    </row>
    <row r="110" spans="2:9" x14ac:dyDescent="0.2">
      <c r="B110" s="7" t="s">
        <v>81</v>
      </c>
      <c r="C110" s="8" t="s">
        <v>15</v>
      </c>
      <c r="D110" s="8" t="s">
        <v>63</v>
      </c>
      <c r="E110" s="8" t="s">
        <v>296</v>
      </c>
      <c r="F110" s="8" t="s">
        <v>82</v>
      </c>
      <c r="G110" s="10">
        <v>180000</v>
      </c>
      <c r="H110" s="36">
        <f t="shared" si="1"/>
        <v>0</v>
      </c>
      <c r="I110" s="10">
        <v>180000</v>
      </c>
    </row>
    <row r="111" spans="2:9" ht="73.5" x14ac:dyDescent="0.2">
      <c r="B111" s="7" t="s">
        <v>83</v>
      </c>
      <c r="C111" s="8" t="s">
        <v>15</v>
      </c>
      <c r="D111" s="8" t="s">
        <v>63</v>
      </c>
      <c r="E111" s="8" t="s">
        <v>84</v>
      </c>
      <c r="F111" s="8"/>
      <c r="G111" s="10">
        <f>G112</f>
        <v>210000</v>
      </c>
      <c r="H111" s="36">
        <f t="shared" si="1"/>
        <v>147000</v>
      </c>
      <c r="I111" s="10">
        <f>I112</f>
        <v>357000</v>
      </c>
    </row>
    <row r="112" spans="2:9" ht="63" x14ac:dyDescent="0.2">
      <c r="B112" s="7" t="s">
        <v>301</v>
      </c>
      <c r="C112" s="8" t="s">
        <v>15</v>
      </c>
      <c r="D112" s="8" t="s">
        <v>63</v>
      </c>
      <c r="E112" s="8" t="s">
        <v>300</v>
      </c>
      <c r="F112" s="8"/>
      <c r="G112" s="10">
        <f>G113+G114+G115</f>
        <v>210000</v>
      </c>
      <c r="H112" s="36">
        <f t="shared" si="1"/>
        <v>147000</v>
      </c>
      <c r="I112" s="10">
        <f>I113+I114+I115</f>
        <v>357000</v>
      </c>
    </row>
    <row r="113" spans="2:9" ht="21" x14ac:dyDescent="0.2">
      <c r="B113" s="7" t="s">
        <v>31</v>
      </c>
      <c r="C113" s="8" t="s">
        <v>15</v>
      </c>
      <c r="D113" s="8" t="s">
        <v>63</v>
      </c>
      <c r="E113" s="8" t="s">
        <v>300</v>
      </c>
      <c r="F113" s="8" t="s">
        <v>37</v>
      </c>
      <c r="G113" s="10">
        <v>10000</v>
      </c>
      <c r="H113" s="36">
        <f t="shared" si="1"/>
        <v>0</v>
      </c>
      <c r="I113" s="10">
        <v>10000</v>
      </c>
    </row>
    <row r="114" spans="2:9" ht="21" x14ac:dyDescent="0.2">
      <c r="B114" s="7" t="s">
        <v>30</v>
      </c>
      <c r="C114" s="8" t="s">
        <v>15</v>
      </c>
      <c r="D114" s="8" t="s">
        <v>63</v>
      </c>
      <c r="E114" s="8" t="s">
        <v>300</v>
      </c>
      <c r="F114" s="8" t="s">
        <v>42</v>
      </c>
      <c r="G114" s="10">
        <v>200000</v>
      </c>
      <c r="H114" s="36">
        <f t="shared" si="1"/>
        <v>0</v>
      </c>
      <c r="I114" s="10">
        <v>200000</v>
      </c>
    </row>
    <row r="115" spans="2:9" ht="36" customHeight="1" x14ac:dyDescent="0.2">
      <c r="B115" s="7" t="s">
        <v>429</v>
      </c>
      <c r="C115" s="8" t="s">
        <v>15</v>
      </c>
      <c r="D115" s="8" t="s">
        <v>63</v>
      </c>
      <c r="E115" s="8" t="s">
        <v>300</v>
      </c>
      <c r="F115" s="8" t="s">
        <v>428</v>
      </c>
      <c r="G115" s="10">
        <v>0</v>
      </c>
      <c r="H115" s="9">
        <f t="shared" si="1"/>
        <v>147000</v>
      </c>
      <c r="I115" s="10">
        <v>147000</v>
      </c>
    </row>
    <row r="116" spans="2:9" ht="73.5" x14ac:dyDescent="0.2">
      <c r="B116" s="11" t="s">
        <v>85</v>
      </c>
      <c r="C116" s="8" t="s">
        <v>15</v>
      </c>
      <c r="D116" s="8" t="s">
        <v>63</v>
      </c>
      <c r="E116" s="8" t="s">
        <v>86</v>
      </c>
      <c r="F116" s="8"/>
      <c r="G116" s="10">
        <f>G117</f>
        <v>100</v>
      </c>
      <c r="H116" s="36">
        <f t="shared" si="1"/>
        <v>-100</v>
      </c>
      <c r="I116" s="10">
        <f>I117</f>
        <v>0</v>
      </c>
    </row>
    <row r="117" spans="2:9" ht="21" x14ac:dyDescent="0.2">
      <c r="B117" s="7" t="s">
        <v>30</v>
      </c>
      <c r="C117" s="8" t="s">
        <v>15</v>
      </c>
      <c r="D117" s="8" t="s">
        <v>63</v>
      </c>
      <c r="E117" s="8" t="s">
        <v>86</v>
      </c>
      <c r="F117" s="8" t="s">
        <v>42</v>
      </c>
      <c r="G117" s="10">
        <v>100</v>
      </c>
      <c r="H117" s="36">
        <f t="shared" si="1"/>
        <v>-100</v>
      </c>
      <c r="I117" s="10">
        <v>0</v>
      </c>
    </row>
    <row r="118" spans="2:9" ht="26.25" customHeight="1" x14ac:dyDescent="0.2">
      <c r="B118" s="7" t="s">
        <v>414</v>
      </c>
      <c r="C118" s="8" t="s">
        <v>15</v>
      </c>
      <c r="D118" s="8" t="s">
        <v>63</v>
      </c>
      <c r="E118" s="8" t="s">
        <v>127</v>
      </c>
      <c r="F118" s="8"/>
      <c r="G118" s="10">
        <f>G119</f>
        <v>503500</v>
      </c>
      <c r="H118" s="36">
        <f t="shared" si="1"/>
        <v>-3500</v>
      </c>
      <c r="I118" s="10">
        <f>I119</f>
        <v>500000</v>
      </c>
    </row>
    <row r="119" spans="2:9" ht="31.5" x14ac:dyDescent="0.2">
      <c r="B119" s="7" t="s">
        <v>413</v>
      </c>
      <c r="C119" s="8" t="s">
        <v>15</v>
      </c>
      <c r="D119" s="8" t="s">
        <v>63</v>
      </c>
      <c r="E119" s="8" t="s">
        <v>131</v>
      </c>
      <c r="F119" s="8"/>
      <c r="G119" s="36">
        <f>G120</f>
        <v>503500</v>
      </c>
      <c r="H119" s="36">
        <f t="shared" si="1"/>
        <v>-3500</v>
      </c>
      <c r="I119" s="36">
        <f>I120</f>
        <v>500000</v>
      </c>
    </row>
    <row r="120" spans="2:9" ht="21" x14ac:dyDescent="0.2">
      <c r="B120" s="7" t="s">
        <v>30</v>
      </c>
      <c r="C120" s="8" t="s">
        <v>15</v>
      </c>
      <c r="D120" s="8" t="s">
        <v>63</v>
      </c>
      <c r="E120" s="8" t="s">
        <v>131</v>
      </c>
      <c r="F120" s="8" t="s">
        <v>42</v>
      </c>
      <c r="G120" s="10">
        <v>503500</v>
      </c>
      <c r="H120" s="36">
        <f t="shared" si="1"/>
        <v>-3500</v>
      </c>
      <c r="I120" s="10">
        <v>500000</v>
      </c>
    </row>
    <row r="121" spans="2:9" ht="21" x14ac:dyDescent="0.2">
      <c r="B121" s="11" t="s">
        <v>87</v>
      </c>
      <c r="C121" s="8" t="s">
        <v>15</v>
      </c>
      <c r="D121" s="8" t="s">
        <v>63</v>
      </c>
      <c r="E121" s="8" t="s">
        <v>430</v>
      </c>
      <c r="F121" s="8"/>
      <c r="G121" s="10">
        <f>G122</f>
        <v>0</v>
      </c>
      <c r="H121" s="9">
        <f t="shared" si="1"/>
        <v>100</v>
      </c>
      <c r="I121" s="10">
        <f>I122</f>
        <v>100</v>
      </c>
    </row>
    <row r="122" spans="2:9" ht="21" x14ac:dyDescent="0.2">
      <c r="B122" s="7" t="s">
        <v>30</v>
      </c>
      <c r="C122" s="8" t="s">
        <v>15</v>
      </c>
      <c r="D122" s="8" t="s">
        <v>63</v>
      </c>
      <c r="E122" s="8" t="s">
        <v>430</v>
      </c>
      <c r="F122" s="8" t="s">
        <v>42</v>
      </c>
      <c r="G122" s="10">
        <v>0</v>
      </c>
      <c r="H122" s="9">
        <f t="shared" si="1"/>
        <v>100</v>
      </c>
      <c r="I122" s="10">
        <v>100</v>
      </c>
    </row>
    <row r="123" spans="2:9" ht="21" x14ac:dyDescent="0.2">
      <c r="B123" s="11" t="s">
        <v>88</v>
      </c>
      <c r="C123" s="8" t="s">
        <v>15</v>
      </c>
      <c r="D123" s="8" t="s">
        <v>63</v>
      </c>
      <c r="E123" s="8" t="s">
        <v>89</v>
      </c>
      <c r="F123" s="8"/>
      <c r="G123" s="10">
        <f>G124+G125</f>
        <v>61500</v>
      </c>
      <c r="H123" s="36">
        <f t="shared" si="1"/>
        <v>0</v>
      </c>
      <c r="I123" s="10">
        <f>I124+I125</f>
        <v>61500</v>
      </c>
    </row>
    <row r="124" spans="2:9" ht="21" x14ac:dyDescent="0.2">
      <c r="B124" s="7" t="s">
        <v>31</v>
      </c>
      <c r="C124" s="8" t="s">
        <v>15</v>
      </c>
      <c r="D124" s="8" t="s">
        <v>63</v>
      </c>
      <c r="E124" s="8" t="s">
        <v>89</v>
      </c>
      <c r="F124" s="8" t="s">
        <v>37</v>
      </c>
      <c r="G124" s="10">
        <v>14000</v>
      </c>
      <c r="H124" s="36">
        <f t="shared" si="1"/>
        <v>-5000</v>
      </c>
      <c r="I124" s="10">
        <v>9000</v>
      </c>
    </row>
    <row r="125" spans="2:9" ht="21" x14ac:dyDescent="0.2">
      <c r="B125" s="7" t="s">
        <v>30</v>
      </c>
      <c r="C125" s="8" t="s">
        <v>15</v>
      </c>
      <c r="D125" s="8" t="s">
        <v>63</v>
      </c>
      <c r="E125" s="8" t="s">
        <v>89</v>
      </c>
      <c r="F125" s="8" t="s">
        <v>42</v>
      </c>
      <c r="G125" s="10">
        <f>36000+11500</f>
        <v>47500</v>
      </c>
      <c r="H125" s="36">
        <f t="shared" si="1"/>
        <v>5000</v>
      </c>
      <c r="I125" s="10">
        <v>52500</v>
      </c>
    </row>
    <row r="126" spans="2:9" ht="42" x14ac:dyDescent="0.2">
      <c r="B126" s="11" t="s">
        <v>90</v>
      </c>
      <c r="C126" s="8" t="s">
        <v>15</v>
      </c>
      <c r="D126" s="8" t="s">
        <v>63</v>
      </c>
      <c r="E126" s="8" t="s">
        <v>91</v>
      </c>
      <c r="F126" s="8"/>
      <c r="G126" s="10">
        <f>G127+G128+G129</f>
        <v>190400</v>
      </c>
      <c r="H126" s="36">
        <f t="shared" si="1"/>
        <v>0</v>
      </c>
      <c r="I126" s="10">
        <f>I127+I128+I129</f>
        <v>190400</v>
      </c>
    </row>
    <row r="127" spans="2:9" x14ac:dyDescent="0.2">
      <c r="B127" s="7" t="s">
        <v>39</v>
      </c>
      <c r="C127" s="8" t="s">
        <v>15</v>
      </c>
      <c r="D127" s="8" t="s">
        <v>63</v>
      </c>
      <c r="E127" s="8" t="s">
        <v>91</v>
      </c>
      <c r="F127" s="8" t="s">
        <v>40</v>
      </c>
      <c r="G127" s="10">
        <f>109588+31888</f>
        <v>141476</v>
      </c>
      <c r="H127" s="36">
        <f t="shared" si="1"/>
        <v>0</v>
      </c>
      <c r="I127" s="10">
        <f>109588+31888</f>
        <v>141476</v>
      </c>
    </row>
    <row r="128" spans="2:9" ht="21" x14ac:dyDescent="0.2">
      <c r="B128" s="7" t="s">
        <v>31</v>
      </c>
      <c r="C128" s="8" t="s">
        <v>15</v>
      </c>
      <c r="D128" s="8" t="s">
        <v>63</v>
      </c>
      <c r="E128" s="8" t="s">
        <v>91</v>
      </c>
      <c r="F128" s="8" t="s">
        <v>37</v>
      </c>
      <c r="G128" s="10">
        <v>30000</v>
      </c>
      <c r="H128" s="36">
        <f t="shared" si="1"/>
        <v>0</v>
      </c>
      <c r="I128" s="10">
        <v>30000</v>
      </c>
    </row>
    <row r="129" spans="2:9" ht="21" x14ac:dyDescent="0.2">
      <c r="B129" s="7" t="s">
        <v>30</v>
      </c>
      <c r="C129" s="8" t="s">
        <v>15</v>
      </c>
      <c r="D129" s="8" t="s">
        <v>63</v>
      </c>
      <c r="E129" s="8" t="s">
        <v>91</v>
      </c>
      <c r="F129" s="8" t="s">
        <v>42</v>
      </c>
      <c r="G129" s="10">
        <v>18924</v>
      </c>
      <c r="H129" s="36">
        <f t="shared" si="1"/>
        <v>0</v>
      </c>
      <c r="I129" s="10">
        <v>18924</v>
      </c>
    </row>
    <row r="130" spans="2:9" ht="21" x14ac:dyDescent="0.2">
      <c r="B130" s="7" t="s">
        <v>45</v>
      </c>
      <c r="C130" s="8" t="s">
        <v>15</v>
      </c>
      <c r="D130" s="8" t="s">
        <v>63</v>
      </c>
      <c r="E130" s="8" t="s">
        <v>46</v>
      </c>
      <c r="F130" s="8"/>
      <c r="G130" s="10">
        <f>G131</f>
        <v>589800</v>
      </c>
      <c r="H130" s="36">
        <f t="shared" si="1"/>
        <v>0</v>
      </c>
      <c r="I130" s="10">
        <f>I131</f>
        <v>589800</v>
      </c>
    </row>
    <row r="131" spans="2:9" x14ac:dyDescent="0.2">
      <c r="B131" s="7" t="s">
        <v>39</v>
      </c>
      <c r="C131" s="8" t="s">
        <v>15</v>
      </c>
      <c r="D131" s="8" t="s">
        <v>63</v>
      </c>
      <c r="E131" s="8" t="s">
        <v>46</v>
      </c>
      <c r="F131" s="8" t="s">
        <v>40</v>
      </c>
      <c r="G131" s="10">
        <f>453000+136800</f>
        <v>589800</v>
      </c>
      <c r="H131" s="36">
        <f t="shared" si="1"/>
        <v>0</v>
      </c>
      <c r="I131" s="10">
        <f>453000+136800</f>
        <v>589800</v>
      </c>
    </row>
    <row r="132" spans="2:9" s="27" customFormat="1" x14ac:dyDescent="0.2">
      <c r="B132" s="23" t="s">
        <v>258</v>
      </c>
      <c r="C132" s="5" t="s">
        <v>16</v>
      </c>
      <c r="D132" s="5" t="s">
        <v>256</v>
      </c>
      <c r="E132" s="5"/>
      <c r="F132" s="5"/>
      <c r="G132" s="15">
        <f>G134</f>
        <v>545200</v>
      </c>
      <c r="H132" s="35">
        <f t="shared" si="1"/>
        <v>0</v>
      </c>
      <c r="I132" s="15">
        <f>I134</f>
        <v>545200</v>
      </c>
    </row>
    <row r="133" spans="2:9" x14ac:dyDescent="0.2">
      <c r="B133" s="7" t="s">
        <v>234</v>
      </c>
      <c r="C133" s="8" t="s">
        <v>16</v>
      </c>
      <c r="D133" s="8" t="s">
        <v>21</v>
      </c>
      <c r="E133" s="8"/>
      <c r="F133" s="8"/>
      <c r="G133" s="10">
        <f>G134</f>
        <v>545200</v>
      </c>
      <c r="H133" s="36">
        <f t="shared" si="1"/>
        <v>0</v>
      </c>
      <c r="I133" s="10">
        <f>I134</f>
        <v>545200</v>
      </c>
    </row>
    <row r="134" spans="2:9" ht="21" x14ac:dyDescent="0.2">
      <c r="B134" s="7" t="s">
        <v>235</v>
      </c>
      <c r="C134" s="8" t="s">
        <v>16</v>
      </c>
      <c r="D134" s="8" t="s">
        <v>21</v>
      </c>
      <c r="E134" s="8" t="s">
        <v>236</v>
      </c>
      <c r="F134" s="8"/>
      <c r="G134" s="10">
        <f>G135</f>
        <v>545200</v>
      </c>
      <c r="H134" s="36">
        <f t="shared" si="1"/>
        <v>0</v>
      </c>
      <c r="I134" s="10">
        <f>I135</f>
        <v>545200</v>
      </c>
    </row>
    <row r="135" spans="2:9" x14ac:dyDescent="0.2">
      <c r="B135" s="7" t="s">
        <v>237</v>
      </c>
      <c r="C135" s="8" t="s">
        <v>16</v>
      </c>
      <c r="D135" s="8" t="s">
        <v>21</v>
      </c>
      <c r="E135" s="8" t="s">
        <v>236</v>
      </c>
      <c r="F135" s="8" t="s">
        <v>238</v>
      </c>
      <c r="G135" s="10">
        <v>545200</v>
      </c>
      <c r="H135" s="36">
        <f t="shared" si="1"/>
        <v>0</v>
      </c>
      <c r="I135" s="10">
        <v>545200</v>
      </c>
    </row>
    <row r="136" spans="2:9" ht="21" x14ac:dyDescent="0.2">
      <c r="B136" s="23" t="s">
        <v>259</v>
      </c>
      <c r="C136" s="5" t="s">
        <v>21</v>
      </c>
      <c r="D136" s="5" t="s">
        <v>256</v>
      </c>
      <c r="E136" s="5"/>
      <c r="F136" s="5"/>
      <c r="G136" s="35">
        <f>G137+G150</f>
        <v>875400</v>
      </c>
      <c r="H136" s="35">
        <f t="shared" si="1"/>
        <v>1790888.4</v>
      </c>
      <c r="I136" s="35">
        <f>I137+I150</f>
        <v>2666288.4</v>
      </c>
    </row>
    <row r="137" spans="2:9" ht="31.5" x14ac:dyDescent="0.2">
      <c r="B137" s="7" t="s">
        <v>92</v>
      </c>
      <c r="C137" s="8" t="s">
        <v>21</v>
      </c>
      <c r="D137" s="8" t="s">
        <v>93</v>
      </c>
      <c r="E137" s="8"/>
      <c r="F137" s="8"/>
      <c r="G137" s="9">
        <f>G139+G144+G148</f>
        <v>0</v>
      </c>
      <c r="H137" s="9">
        <f t="shared" si="1"/>
        <v>2635400</v>
      </c>
      <c r="I137" s="9">
        <f>I139+I144+I148</f>
        <v>2635400</v>
      </c>
    </row>
    <row r="138" spans="2:9" ht="52.5" x14ac:dyDescent="0.2">
      <c r="B138" s="7" t="s">
        <v>431</v>
      </c>
      <c r="C138" s="8" t="s">
        <v>21</v>
      </c>
      <c r="D138" s="8" t="s">
        <v>93</v>
      </c>
      <c r="E138" s="8" t="s">
        <v>96</v>
      </c>
      <c r="F138" s="8"/>
      <c r="G138" s="9">
        <f>G139+G144+G148</f>
        <v>0</v>
      </c>
      <c r="H138" s="9">
        <f t="shared" si="1"/>
        <v>2635400</v>
      </c>
      <c r="I138" s="9">
        <f>I139+I144+I148</f>
        <v>2635400</v>
      </c>
    </row>
    <row r="139" spans="2:9" ht="52.5" x14ac:dyDescent="0.2">
      <c r="B139" s="7" t="s">
        <v>432</v>
      </c>
      <c r="C139" s="8" t="s">
        <v>21</v>
      </c>
      <c r="D139" s="8" t="s">
        <v>93</v>
      </c>
      <c r="E139" s="8" t="s">
        <v>305</v>
      </c>
      <c r="F139" s="8"/>
      <c r="G139" s="9">
        <f>G140+G141+G142+G143</f>
        <v>0</v>
      </c>
      <c r="H139" s="9">
        <f t="shared" si="1"/>
        <v>500000</v>
      </c>
      <c r="I139" s="9">
        <f>I140+I141+I142+I143</f>
        <v>500000</v>
      </c>
    </row>
    <row r="140" spans="2:9" hidden="1" x14ac:dyDescent="0.2">
      <c r="B140" s="7" t="s">
        <v>39</v>
      </c>
      <c r="C140" s="8" t="s">
        <v>21</v>
      </c>
      <c r="D140" s="8" t="s">
        <v>93</v>
      </c>
      <c r="E140" s="8" t="s">
        <v>305</v>
      </c>
      <c r="F140" s="8" t="s">
        <v>40</v>
      </c>
      <c r="G140" s="9">
        <f>50000+170000-220000</f>
        <v>0</v>
      </c>
      <c r="H140" s="9">
        <f t="shared" si="1"/>
        <v>0</v>
      </c>
      <c r="I140" s="9">
        <v>0</v>
      </c>
    </row>
    <row r="141" spans="2:9" ht="21" hidden="1" x14ac:dyDescent="0.2">
      <c r="B141" s="7" t="s">
        <v>31</v>
      </c>
      <c r="C141" s="8" t="s">
        <v>21</v>
      </c>
      <c r="D141" s="8" t="s">
        <v>93</v>
      </c>
      <c r="E141" s="8" t="s">
        <v>305</v>
      </c>
      <c r="F141" s="8" t="s">
        <v>37</v>
      </c>
      <c r="G141" s="9">
        <v>0</v>
      </c>
      <c r="H141" s="9">
        <f t="shared" si="1"/>
        <v>0</v>
      </c>
      <c r="I141" s="9">
        <v>0</v>
      </c>
    </row>
    <row r="142" spans="2:9" ht="21" hidden="1" x14ac:dyDescent="0.2">
      <c r="B142" s="7" t="s">
        <v>30</v>
      </c>
      <c r="C142" s="8" t="s">
        <v>21</v>
      </c>
      <c r="D142" s="8" t="s">
        <v>93</v>
      </c>
      <c r="E142" s="8" t="s">
        <v>305</v>
      </c>
      <c r="F142" s="8" t="s">
        <v>42</v>
      </c>
      <c r="G142" s="9">
        <v>0</v>
      </c>
      <c r="H142" s="9">
        <f t="shared" si="1"/>
        <v>0</v>
      </c>
      <c r="I142" s="9">
        <v>0</v>
      </c>
    </row>
    <row r="143" spans="2:9" ht="31.5" x14ac:dyDescent="0.2">
      <c r="B143" s="7" t="s">
        <v>111</v>
      </c>
      <c r="C143" s="8" t="s">
        <v>21</v>
      </c>
      <c r="D143" s="8" t="s">
        <v>93</v>
      </c>
      <c r="E143" s="8" t="s">
        <v>305</v>
      </c>
      <c r="F143" s="8" t="s">
        <v>120</v>
      </c>
      <c r="G143" s="9">
        <v>0</v>
      </c>
      <c r="H143" s="9">
        <f t="shared" si="1"/>
        <v>500000</v>
      </c>
      <c r="I143" s="9">
        <v>500000</v>
      </c>
    </row>
    <row r="144" spans="2:9" ht="21" x14ac:dyDescent="0.2">
      <c r="B144" s="7" t="s">
        <v>484</v>
      </c>
      <c r="C144" s="8" t="s">
        <v>21</v>
      </c>
      <c r="D144" s="8" t="s">
        <v>93</v>
      </c>
      <c r="E144" s="8" t="s">
        <v>482</v>
      </c>
      <c r="F144" s="8"/>
      <c r="G144" s="9">
        <f>G145+G146+G147</f>
        <v>0</v>
      </c>
      <c r="H144" s="9">
        <f t="shared" si="1"/>
        <v>945400</v>
      </c>
      <c r="I144" s="9">
        <f>I145+I146+I147</f>
        <v>945400</v>
      </c>
    </row>
    <row r="145" spans="2:9" x14ac:dyDescent="0.2">
      <c r="B145" s="7" t="s">
        <v>39</v>
      </c>
      <c r="C145" s="8" t="s">
        <v>21</v>
      </c>
      <c r="D145" s="8" t="s">
        <v>93</v>
      </c>
      <c r="E145" s="8" t="s">
        <v>482</v>
      </c>
      <c r="F145" s="8" t="s">
        <v>40</v>
      </c>
      <c r="G145" s="9">
        <v>0</v>
      </c>
      <c r="H145" s="9">
        <f t="shared" si="1"/>
        <v>807900</v>
      </c>
      <c r="I145" s="9">
        <v>807900</v>
      </c>
    </row>
    <row r="146" spans="2:9" ht="21" x14ac:dyDescent="0.2">
      <c r="B146" s="7" t="s">
        <v>31</v>
      </c>
      <c r="C146" s="8" t="s">
        <v>21</v>
      </c>
      <c r="D146" s="8" t="s">
        <v>93</v>
      </c>
      <c r="E146" s="8" t="s">
        <v>482</v>
      </c>
      <c r="F146" s="8" t="s">
        <v>37</v>
      </c>
      <c r="G146" s="9">
        <v>0</v>
      </c>
      <c r="H146" s="9">
        <f t="shared" si="1"/>
        <v>34410</v>
      </c>
      <c r="I146" s="9">
        <v>34410</v>
      </c>
    </row>
    <row r="147" spans="2:9" ht="21" x14ac:dyDescent="0.2">
      <c r="B147" s="7" t="s">
        <v>30</v>
      </c>
      <c r="C147" s="8" t="s">
        <v>21</v>
      </c>
      <c r="D147" s="8" t="s">
        <v>93</v>
      </c>
      <c r="E147" s="8" t="s">
        <v>482</v>
      </c>
      <c r="F147" s="8" t="s">
        <v>42</v>
      </c>
      <c r="G147" s="9">
        <v>0</v>
      </c>
      <c r="H147" s="9">
        <f t="shared" si="1"/>
        <v>103090</v>
      </c>
      <c r="I147" s="9">
        <v>103090</v>
      </c>
    </row>
    <row r="148" spans="2:9" ht="52.5" x14ac:dyDescent="0.2">
      <c r="B148" s="40" t="s">
        <v>485</v>
      </c>
      <c r="C148" s="8" t="s">
        <v>21</v>
      </c>
      <c r="D148" s="8" t="s">
        <v>93</v>
      </c>
      <c r="E148" s="8" t="s">
        <v>483</v>
      </c>
      <c r="F148" s="8"/>
      <c r="G148" s="9">
        <f>G149</f>
        <v>0</v>
      </c>
      <c r="H148" s="9">
        <f t="shared" si="1"/>
        <v>1190000</v>
      </c>
      <c r="I148" s="9">
        <f>I149</f>
        <v>1190000</v>
      </c>
    </row>
    <row r="149" spans="2:9" x14ac:dyDescent="0.2">
      <c r="B149" s="7" t="s">
        <v>254</v>
      </c>
      <c r="C149" s="8" t="s">
        <v>21</v>
      </c>
      <c r="D149" s="8" t="s">
        <v>93</v>
      </c>
      <c r="E149" s="8" t="s">
        <v>483</v>
      </c>
      <c r="F149" s="8" t="s">
        <v>255</v>
      </c>
      <c r="G149" s="9">
        <v>0</v>
      </c>
      <c r="H149" s="9">
        <f t="shared" si="1"/>
        <v>1190000</v>
      </c>
      <c r="I149" s="9">
        <v>1190000</v>
      </c>
    </row>
    <row r="150" spans="2:9" ht="21" x14ac:dyDescent="0.2">
      <c r="B150" s="7" t="s">
        <v>94</v>
      </c>
      <c r="C150" s="8" t="s">
        <v>21</v>
      </c>
      <c r="D150" s="8" t="s">
        <v>95</v>
      </c>
      <c r="E150" s="8"/>
      <c r="F150" s="8"/>
      <c r="G150" s="10">
        <f>G159+G152+G154+G156</f>
        <v>875400</v>
      </c>
      <c r="H150" s="36">
        <f t="shared" si="1"/>
        <v>-844511.6</v>
      </c>
      <c r="I150" s="10">
        <f>I159+I152+I154+I156</f>
        <v>30888.400000000001</v>
      </c>
    </row>
    <row r="151" spans="2:9" ht="52.5" x14ac:dyDescent="0.2">
      <c r="B151" s="7" t="s">
        <v>293</v>
      </c>
      <c r="C151" s="8" t="s">
        <v>21</v>
      </c>
      <c r="D151" s="8" t="s">
        <v>95</v>
      </c>
      <c r="E151" s="8" t="s">
        <v>74</v>
      </c>
      <c r="F151" s="8"/>
      <c r="G151" s="10">
        <f>G152+G154</f>
        <v>5000</v>
      </c>
      <c r="H151" s="36">
        <f t="shared" si="1"/>
        <v>2088</v>
      </c>
      <c r="I151" s="10">
        <f>I152+I154</f>
        <v>7088</v>
      </c>
    </row>
    <row r="152" spans="2:9" ht="52.5" x14ac:dyDescent="0.2">
      <c r="B152" s="7" t="s">
        <v>302</v>
      </c>
      <c r="C152" s="8" t="s">
        <v>21</v>
      </c>
      <c r="D152" s="8" t="s">
        <v>95</v>
      </c>
      <c r="E152" s="8" t="s">
        <v>273</v>
      </c>
      <c r="F152" s="8"/>
      <c r="G152" s="10">
        <f>G153</f>
        <v>0</v>
      </c>
      <c r="H152" s="36">
        <f t="shared" si="1"/>
        <v>2088</v>
      </c>
      <c r="I152" s="10">
        <f>I153</f>
        <v>2088</v>
      </c>
    </row>
    <row r="153" spans="2:9" ht="21" x14ac:dyDescent="0.2">
      <c r="B153" s="7" t="s">
        <v>30</v>
      </c>
      <c r="C153" s="8" t="s">
        <v>21</v>
      </c>
      <c r="D153" s="8" t="s">
        <v>95</v>
      </c>
      <c r="E153" s="8" t="s">
        <v>273</v>
      </c>
      <c r="F153" s="8" t="s">
        <v>42</v>
      </c>
      <c r="G153" s="10">
        <v>0</v>
      </c>
      <c r="H153" s="36">
        <f t="shared" si="1"/>
        <v>2088</v>
      </c>
      <c r="I153" s="10">
        <v>2088</v>
      </c>
    </row>
    <row r="154" spans="2:9" ht="52.5" x14ac:dyDescent="0.2">
      <c r="B154" s="7" t="s">
        <v>302</v>
      </c>
      <c r="C154" s="8" t="s">
        <v>21</v>
      </c>
      <c r="D154" s="8" t="s">
        <v>95</v>
      </c>
      <c r="E154" s="8" t="s">
        <v>433</v>
      </c>
      <c r="F154" s="8"/>
      <c r="G154" s="10">
        <f>G155</f>
        <v>5000</v>
      </c>
      <c r="H154" s="9">
        <f t="shared" si="1"/>
        <v>0</v>
      </c>
      <c r="I154" s="10">
        <f>I155</f>
        <v>5000</v>
      </c>
    </row>
    <row r="155" spans="2:9" ht="21" x14ac:dyDescent="0.2">
      <c r="B155" s="7" t="s">
        <v>30</v>
      </c>
      <c r="C155" s="8" t="s">
        <v>21</v>
      </c>
      <c r="D155" s="8" t="s">
        <v>95</v>
      </c>
      <c r="E155" s="8" t="s">
        <v>433</v>
      </c>
      <c r="F155" s="8" t="s">
        <v>42</v>
      </c>
      <c r="G155" s="10">
        <v>5000</v>
      </c>
      <c r="H155" s="9">
        <f t="shared" si="1"/>
        <v>0</v>
      </c>
      <c r="I155" s="10">
        <v>5000</v>
      </c>
    </row>
    <row r="156" spans="2:9" ht="63" x14ac:dyDescent="0.2">
      <c r="B156" s="7" t="s">
        <v>436</v>
      </c>
      <c r="C156" s="8" t="s">
        <v>21</v>
      </c>
      <c r="D156" s="8" t="s">
        <v>95</v>
      </c>
      <c r="E156" s="8" t="s">
        <v>434</v>
      </c>
      <c r="F156" s="8"/>
      <c r="G156" s="10">
        <f>G157</f>
        <v>0</v>
      </c>
      <c r="H156" s="9">
        <f t="shared" si="1"/>
        <v>23800.400000000001</v>
      </c>
      <c r="I156" s="10">
        <f>I157</f>
        <v>23800.400000000001</v>
      </c>
    </row>
    <row r="157" spans="2:9" x14ac:dyDescent="0.2">
      <c r="B157" s="7" t="s">
        <v>437</v>
      </c>
      <c r="C157" s="8" t="s">
        <v>21</v>
      </c>
      <c r="D157" s="8" t="s">
        <v>95</v>
      </c>
      <c r="E157" s="8" t="s">
        <v>434</v>
      </c>
      <c r="F157" s="8" t="s">
        <v>435</v>
      </c>
      <c r="G157" s="10">
        <v>0</v>
      </c>
      <c r="H157" s="9">
        <f t="shared" si="1"/>
        <v>23800.400000000001</v>
      </c>
      <c r="I157" s="10">
        <v>23800.400000000001</v>
      </c>
    </row>
    <row r="158" spans="2:9" ht="52.5" x14ac:dyDescent="0.2">
      <c r="B158" s="7" t="s">
        <v>303</v>
      </c>
      <c r="C158" s="8" t="s">
        <v>21</v>
      </c>
      <c r="D158" s="8" t="s">
        <v>95</v>
      </c>
      <c r="E158" s="8" t="s">
        <v>96</v>
      </c>
      <c r="F158" s="8"/>
      <c r="G158" s="10">
        <f>G159</f>
        <v>870400</v>
      </c>
      <c r="H158" s="36">
        <f t="shared" si="1"/>
        <v>-870400</v>
      </c>
      <c r="I158" s="10">
        <f>I159</f>
        <v>0</v>
      </c>
    </row>
    <row r="159" spans="2:9" ht="52.5" x14ac:dyDescent="0.2">
      <c r="B159" s="7" t="s">
        <v>304</v>
      </c>
      <c r="C159" s="8" t="s">
        <v>21</v>
      </c>
      <c r="D159" s="8" t="s">
        <v>95</v>
      </c>
      <c r="E159" s="8" t="s">
        <v>305</v>
      </c>
      <c r="F159" s="8"/>
      <c r="G159" s="10">
        <f>G160+G161+G163+G162</f>
        <v>870400</v>
      </c>
      <c r="H159" s="36">
        <f t="shared" si="1"/>
        <v>-870400</v>
      </c>
      <c r="I159" s="10">
        <f>I160+I161+I163+I162</f>
        <v>0</v>
      </c>
    </row>
    <row r="160" spans="2:9" x14ac:dyDescent="0.2">
      <c r="B160" s="7" t="s">
        <v>39</v>
      </c>
      <c r="C160" s="8" t="s">
        <v>21</v>
      </c>
      <c r="D160" s="8" t="s">
        <v>95</v>
      </c>
      <c r="E160" s="8" t="s">
        <v>305</v>
      </c>
      <c r="F160" s="8">
        <v>121</v>
      </c>
      <c r="G160" s="9">
        <v>807900</v>
      </c>
      <c r="H160" s="36">
        <f t="shared" si="1"/>
        <v>-807900</v>
      </c>
      <c r="I160" s="9">
        <v>0</v>
      </c>
    </row>
    <row r="161" spans="2:9" ht="21" hidden="1" x14ac:dyDescent="0.2">
      <c r="B161" s="7" t="s">
        <v>26</v>
      </c>
      <c r="C161" s="8" t="s">
        <v>21</v>
      </c>
      <c r="D161" s="8" t="s">
        <v>95</v>
      </c>
      <c r="E161" s="8" t="s">
        <v>305</v>
      </c>
      <c r="F161" s="8" t="s">
        <v>41</v>
      </c>
      <c r="G161" s="9">
        <v>0</v>
      </c>
      <c r="H161" s="36">
        <f t="shared" si="1"/>
        <v>0</v>
      </c>
      <c r="I161" s="9">
        <v>0</v>
      </c>
    </row>
    <row r="162" spans="2:9" ht="21" x14ac:dyDescent="0.2">
      <c r="B162" s="7" t="s">
        <v>31</v>
      </c>
      <c r="C162" s="8" t="s">
        <v>21</v>
      </c>
      <c r="D162" s="8" t="s">
        <v>95</v>
      </c>
      <c r="E162" s="8" t="s">
        <v>305</v>
      </c>
      <c r="F162" s="8" t="s">
        <v>37</v>
      </c>
      <c r="G162" s="10">
        <f>22500</f>
        <v>22500</v>
      </c>
      <c r="H162" s="36">
        <f t="shared" si="1"/>
        <v>-22500</v>
      </c>
      <c r="I162" s="10">
        <v>0</v>
      </c>
    </row>
    <row r="163" spans="2:9" ht="21" x14ac:dyDescent="0.2">
      <c r="B163" s="7" t="s">
        <v>30</v>
      </c>
      <c r="C163" s="8" t="s">
        <v>21</v>
      </c>
      <c r="D163" s="8" t="s">
        <v>95</v>
      </c>
      <c r="E163" s="8" t="s">
        <v>305</v>
      </c>
      <c r="F163" s="8" t="s">
        <v>42</v>
      </c>
      <c r="G163" s="10">
        <v>40000</v>
      </c>
      <c r="H163" s="36">
        <f t="shared" si="1"/>
        <v>-40000</v>
      </c>
      <c r="I163" s="10">
        <v>0</v>
      </c>
    </row>
    <row r="164" spans="2:9" x14ac:dyDescent="0.2">
      <c r="B164" s="23" t="s">
        <v>260</v>
      </c>
      <c r="C164" s="5" t="s">
        <v>33</v>
      </c>
      <c r="D164" s="5" t="s">
        <v>256</v>
      </c>
      <c r="E164" s="5"/>
      <c r="F164" s="5"/>
      <c r="G164" s="35">
        <f>G165+G181+G187</f>
        <v>10770216</v>
      </c>
      <c r="H164" s="35">
        <f t="shared" si="1"/>
        <v>33031770</v>
      </c>
      <c r="I164" s="35">
        <f>I165+I181+I187</f>
        <v>43801986</v>
      </c>
    </row>
    <row r="165" spans="2:9" x14ac:dyDescent="0.2">
      <c r="B165" s="7" t="s">
        <v>97</v>
      </c>
      <c r="C165" s="8" t="s">
        <v>33</v>
      </c>
      <c r="D165" s="8" t="s">
        <v>98</v>
      </c>
      <c r="E165" s="8"/>
      <c r="F165" s="8"/>
      <c r="G165" s="9">
        <f>G169+G167+G177+G179</f>
        <v>3090700</v>
      </c>
      <c r="H165" s="36">
        <f t="shared" ref="H165:H244" si="2">I165-G165</f>
        <v>0</v>
      </c>
      <c r="I165" s="9">
        <f>I169+I167+I177+I179</f>
        <v>3090700</v>
      </c>
    </row>
    <row r="166" spans="2:9" ht="52.5" x14ac:dyDescent="0.2">
      <c r="B166" s="7" t="s">
        <v>347</v>
      </c>
      <c r="C166" s="8" t="s">
        <v>33</v>
      </c>
      <c r="D166" s="8" t="s">
        <v>98</v>
      </c>
      <c r="E166" s="8" t="s">
        <v>99</v>
      </c>
      <c r="F166" s="8"/>
      <c r="G166" s="10">
        <f>G169+G167</f>
        <v>2445100</v>
      </c>
      <c r="H166" s="36">
        <f t="shared" si="2"/>
        <v>0</v>
      </c>
      <c r="I166" s="10">
        <f>I169+I167</f>
        <v>2445100</v>
      </c>
    </row>
    <row r="167" spans="2:9" ht="52.5" x14ac:dyDescent="0.2">
      <c r="B167" s="7" t="s">
        <v>348</v>
      </c>
      <c r="C167" s="8" t="s">
        <v>33</v>
      </c>
      <c r="D167" s="8" t="s">
        <v>98</v>
      </c>
      <c r="E167" s="8" t="s">
        <v>100</v>
      </c>
      <c r="F167" s="8"/>
      <c r="G167" s="10">
        <f>G168</f>
        <v>372000</v>
      </c>
      <c r="H167" s="36">
        <f t="shared" si="2"/>
        <v>0</v>
      </c>
      <c r="I167" s="10">
        <f>I168</f>
        <v>372000</v>
      </c>
    </row>
    <row r="168" spans="2:9" x14ac:dyDescent="0.2">
      <c r="B168" s="7" t="s">
        <v>39</v>
      </c>
      <c r="C168" s="8" t="s">
        <v>33</v>
      </c>
      <c r="D168" s="8" t="s">
        <v>98</v>
      </c>
      <c r="E168" s="8" t="s">
        <v>100</v>
      </c>
      <c r="F168" s="8" t="s">
        <v>40</v>
      </c>
      <c r="G168" s="10">
        <v>372000</v>
      </c>
      <c r="H168" s="36">
        <f t="shared" si="2"/>
        <v>0</v>
      </c>
      <c r="I168" s="10">
        <v>372000</v>
      </c>
    </row>
    <row r="169" spans="2:9" ht="52.5" x14ac:dyDescent="0.2">
      <c r="B169" s="7" t="s">
        <v>349</v>
      </c>
      <c r="C169" s="8" t="s">
        <v>33</v>
      </c>
      <c r="D169" s="8" t="s">
        <v>98</v>
      </c>
      <c r="E169" s="8" t="s">
        <v>101</v>
      </c>
      <c r="F169" s="8"/>
      <c r="G169" s="9">
        <f>G170+G171+G172+G173+G174+G175</f>
        <v>2073100</v>
      </c>
      <c r="H169" s="36">
        <f t="shared" si="2"/>
        <v>0</v>
      </c>
      <c r="I169" s="9">
        <f>I170+I171+I172+I173+I174+I175</f>
        <v>2073100</v>
      </c>
    </row>
    <row r="170" spans="2:9" x14ac:dyDescent="0.2">
      <c r="B170" s="7" t="s">
        <v>39</v>
      </c>
      <c r="C170" s="8" t="s">
        <v>33</v>
      </c>
      <c r="D170" s="8" t="s">
        <v>98</v>
      </c>
      <c r="E170" s="8" t="s">
        <v>101</v>
      </c>
      <c r="F170" s="8" t="s">
        <v>40</v>
      </c>
      <c r="G170" s="9">
        <f>1318200+398300</f>
        <v>1716500</v>
      </c>
      <c r="H170" s="36">
        <f t="shared" si="2"/>
        <v>0</v>
      </c>
      <c r="I170" s="9">
        <f>1318200+398300</f>
        <v>1716500</v>
      </c>
    </row>
    <row r="171" spans="2:9" ht="21" x14ac:dyDescent="0.2">
      <c r="B171" s="7" t="s">
        <v>26</v>
      </c>
      <c r="C171" s="8" t="s">
        <v>33</v>
      </c>
      <c r="D171" s="8" t="s">
        <v>98</v>
      </c>
      <c r="E171" s="8" t="s">
        <v>101</v>
      </c>
      <c r="F171" s="8">
        <v>122</v>
      </c>
      <c r="G171" s="9">
        <v>79800</v>
      </c>
      <c r="H171" s="36">
        <f t="shared" si="2"/>
        <v>0</v>
      </c>
      <c r="I171" s="9">
        <v>79800</v>
      </c>
    </row>
    <row r="172" spans="2:9" ht="21" x14ac:dyDescent="0.2">
      <c r="B172" s="7" t="s">
        <v>31</v>
      </c>
      <c r="C172" s="8" t="s">
        <v>33</v>
      </c>
      <c r="D172" s="8" t="s">
        <v>98</v>
      </c>
      <c r="E172" s="8" t="s">
        <v>101</v>
      </c>
      <c r="F172" s="8">
        <v>242</v>
      </c>
      <c r="G172" s="10">
        <v>82900</v>
      </c>
      <c r="H172" s="36">
        <f t="shared" si="2"/>
        <v>0</v>
      </c>
      <c r="I172" s="10">
        <v>82900</v>
      </c>
    </row>
    <row r="173" spans="2:9" ht="21" x14ac:dyDescent="0.2">
      <c r="B173" s="7" t="s">
        <v>30</v>
      </c>
      <c r="C173" s="8" t="s">
        <v>33</v>
      </c>
      <c r="D173" s="8" t="s">
        <v>98</v>
      </c>
      <c r="E173" s="8" t="s">
        <v>101</v>
      </c>
      <c r="F173" s="8">
        <v>244</v>
      </c>
      <c r="G173" s="10">
        <v>175100</v>
      </c>
      <c r="H173" s="36">
        <f t="shared" si="2"/>
        <v>0</v>
      </c>
      <c r="I173" s="10">
        <v>175100</v>
      </c>
    </row>
    <row r="174" spans="2:9" ht="21" x14ac:dyDescent="0.2">
      <c r="B174" s="7" t="s">
        <v>47</v>
      </c>
      <c r="C174" s="8" t="s">
        <v>33</v>
      </c>
      <c r="D174" s="8" t="s">
        <v>98</v>
      </c>
      <c r="E174" s="8" t="s">
        <v>101</v>
      </c>
      <c r="F174" s="8" t="s">
        <v>48</v>
      </c>
      <c r="G174" s="10">
        <v>13600</v>
      </c>
      <c r="H174" s="36">
        <f t="shared" si="2"/>
        <v>0</v>
      </c>
      <c r="I174" s="10">
        <v>13600</v>
      </c>
    </row>
    <row r="175" spans="2:9" x14ac:dyDescent="0.2">
      <c r="B175" s="7" t="s">
        <v>49</v>
      </c>
      <c r="C175" s="8" t="s">
        <v>33</v>
      </c>
      <c r="D175" s="8" t="s">
        <v>98</v>
      </c>
      <c r="E175" s="8" t="s">
        <v>101</v>
      </c>
      <c r="F175" s="8">
        <v>852</v>
      </c>
      <c r="G175" s="9">
        <v>5200</v>
      </c>
      <c r="H175" s="36">
        <f t="shared" si="2"/>
        <v>0</v>
      </c>
      <c r="I175" s="9">
        <v>5200</v>
      </c>
    </row>
    <row r="176" spans="2:9" ht="63" x14ac:dyDescent="0.2">
      <c r="B176" s="7" t="s">
        <v>350</v>
      </c>
      <c r="C176" s="8" t="s">
        <v>33</v>
      </c>
      <c r="D176" s="8" t="s">
        <v>98</v>
      </c>
      <c r="E176" s="8" t="s">
        <v>306</v>
      </c>
      <c r="F176" s="8"/>
      <c r="G176" s="10">
        <f t="shared" ref="G176:I177" si="3">G177</f>
        <v>145000</v>
      </c>
      <c r="H176" s="36">
        <f t="shared" si="2"/>
        <v>0</v>
      </c>
      <c r="I176" s="10">
        <f t="shared" si="3"/>
        <v>145000</v>
      </c>
    </row>
    <row r="177" spans="2:9" ht="52.5" x14ac:dyDescent="0.2">
      <c r="B177" s="7" t="s">
        <v>102</v>
      </c>
      <c r="C177" s="8" t="s">
        <v>33</v>
      </c>
      <c r="D177" s="8" t="s">
        <v>98</v>
      </c>
      <c r="E177" s="8" t="s">
        <v>307</v>
      </c>
      <c r="F177" s="8"/>
      <c r="G177" s="10">
        <f t="shared" si="3"/>
        <v>145000</v>
      </c>
      <c r="H177" s="36">
        <f t="shared" si="2"/>
        <v>0</v>
      </c>
      <c r="I177" s="10">
        <f t="shared" si="3"/>
        <v>145000</v>
      </c>
    </row>
    <row r="178" spans="2:9" ht="21" x14ac:dyDescent="0.2">
      <c r="B178" s="7" t="s">
        <v>30</v>
      </c>
      <c r="C178" s="8" t="s">
        <v>33</v>
      </c>
      <c r="D178" s="8" t="s">
        <v>98</v>
      </c>
      <c r="E178" s="8" t="s">
        <v>307</v>
      </c>
      <c r="F178" s="8">
        <v>244</v>
      </c>
      <c r="G178" s="10">
        <v>145000</v>
      </c>
      <c r="H178" s="36">
        <f t="shared" si="2"/>
        <v>0</v>
      </c>
      <c r="I178" s="10">
        <v>145000</v>
      </c>
    </row>
    <row r="179" spans="2:9" ht="105.75" customHeight="1" x14ac:dyDescent="0.2">
      <c r="B179" s="7" t="s">
        <v>287</v>
      </c>
      <c r="C179" s="8" t="s">
        <v>33</v>
      </c>
      <c r="D179" s="8" t="s">
        <v>98</v>
      </c>
      <c r="E179" s="8" t="s">
        <v>286</v>
      </c>
      <c r="F179" s="8"/>
      <c r="G179" s="10">
        <f>G180</f>
        <v>500600</v>
      </c>
      <c r="H179" s="36">
        <f t="shared" si="2"/>
        <v>0</v>
      </c>
      <c r="I179" s="10">
        <f>I180</f>
        <v>500600</v>
      </c>
    </row>
    <row r="180" spans="2:9" ht="21" x14ac:dyDescent="0.2">
      <c r="B180" s="7" t="s">
        <v>30</v>
      </c>
      <c r="C180" s="8" t="s">
        <v>33</v>
      </c>
      <c r="D180" s="8" t="s">
        <v>98</v>
      </c>
      <c r="E180" s="8" t="s">
        <v>286</v>
      </c>
      <c r="F180" s="8" t="s">
        <v>42</v>
      </c>
      <c r="G180" s="10">
        <v>500600</v>
      </c>
      <c r="H180" s="36">
        <f t="shared" si="2"/>
        <v>0</v>
      </c>
      <c r="I180" s="10">
        <v>500600</v>
      </c>
    </row>
    <row r="181" spans="2:9" x14ac:dyDescent="0.2">
      <c r="B181" s="7" t="s">
        <v>103</v>
      </c>
      <c r="C181" s="8" t="s">
        <v>33</v>
      </c>
      <c r="D181" s="8" t="s">
        <v>93</v>
      </c>
      <c r="E181" s="8"/>
      <c r="F181" s="8"/>
      <c r="G181" s="12">
        <f>G184+G182</f>
        <v>7038900</v>
      </c>
      <c r="H181" s="36">
        <f t="shared" si="2"/>
        <v>32400000</v>
      </c>
      <c r="I181" s="12">
        <f>I184+I182</f>
        <v>39438900</v>
      </c>
    </row>
    <row r="182" spans="2:9" ht="94.5" x14ac:dyDescent="0.2">
      <c r="B182" s="40" t="s">
        <v>440</v>
      </c>
      <c r="C182" s="8" t="s">
        <v>33</v>
      </c>
      <c r="D182" s="8" t="s">
        <v>93</v>
      </c>
      <c r="E182" s="39" t="s">
        <v>438</v>
      </c>
      <c r="F182" s="8"/>
      <c r="G182" s="10">
        <f>G183</f>
        <v>0</v>
      </c>
      <c r="H182" s="9">
        <f t="shared" si="2"/>
        <v>32400000</v>
      </c>
      <c r="I182" s="10">
        <f>I183</f>
        <v>32400000</v>
      </c>
    </row>
    <row r="183" spans="2:9" ht="21" x14ac:dyDescent="0.2">
      <c r="B183" s="40" t="s">
        <v>441</v>
      </c>
      <c r="C183" s="8" t="s">
        <v>33</v>
      </c>
      <c r="D183" s="8" t="s">
        <v>93</v>
      </c>
      <c r="E183" s="39" t="s">
        <v>438</v>
      </c>
      <c r="F183" s="8" t="s">
        <v>439</v>
      </c>
      <c r="G183" s="10">
        <v>0</v>
      </c>
      <c r="H183" s="9">
        <f t="shared" si="2"/>
        <v>32400000</v>
      </c>
      <c r="I183" s="10">
        <v>32400000</v>
      </c>
    </row>
    <row r="184" spans="2:9" ht="52.5" x14ac:dyDescent="0.2">
      <c r="B184" s="7" t="s">
        <v>104</v>
      </c>
      <c r="C184" s="8" t="s">
        <v>33</v>
      </c>
      <c r="D184" s="8" t="s">
        <v>93</v>
      </c>
      <c r="E184" s="8" t="s">
        <v>105</v>
      </c>
      <c r="F184" s="8"/>
      <c r="G184" s="12">
        <f>G185+G186</f>
        <v>7038900</v>
      </c>
      <c r="H184" s="36">
        <f t="shared" si="2"/>
        <v>0</v>
      </c>
      <c r="I184" s="12">
        <f>I185+I186</f>
        <v>7038900</v>
      </c>
    </row>
    <row r="185" spans="2:9" ht="21" x14ac:dyDescent="0.2">
      <c r="B185" s="7" t="s">
        <v>30</v>
      </c>
      <c r="C185" s="8" t="s">
        <v>33</v>
      </c>
      <c r="D185" s="8" t="s">
        <v>93</v>
      </c>
      <c r="E185" s="8" t="s">
        <v>105</v>
      </c>
      <c r="F185" s="8">
        <v>244</v>
      </c>
      <c r="G185" s="12">
        <f>4538900-1361670+1361670+2500000</f>
        <v>7038900</v>
      </c>
      <c r="H185" s="36">
        <f t="shared" si="2"/>
        <v>0</v>
      </c>
      <c r="I185" s="12">
        <f>4538900-1361670+1361670+2500000</f>
        <v>7038900</v>
      </c>
    </row>
    <row r="186" spans="2:9" ht="31.5" hidden="1" x14ac:dyDescent="0.2">
      <c r="B186" s="7" t="s">
        <v>111</v>
      </c>
      <c r="C186" s="8" t="s">
        <v>33</v>
      </c>
      <c r="D186" s="8" t="s">
        <v>93</v>
      </c>
      <c r="E186" s="8" t="s">
        <v>105</v>
      </c>
      <c r="F186" s="8" t="s">
        <v>120</v>
      </c>
      <c r="G186" s="12">
        <f>3861670-3861670</f>
        <v>0</v>
      </c>
      <c r="H186" s="36">
        <f t="shared" si="2"/>
        <v>0</v>
      </c>
      <c r="I186" s="12">
        <f>3861670-3861670</f>
        <v>0</v>
      </c>
    </row>
    <row r="187" spans="2:9" x14ac:dyDescent="0.2">
      <c r="B187" s="7" t="s">
        <v>106</v>
      </c>
      <c r="C187" s="8" t="s">
        <v>33</v>
      </c>
      <c r="D187" s="8" t="s">
        <v>107</v>
      </c>
      <c r="E187" s="8"/>
      <c r="F187" s="8"/>
      <c r="G187" s="9">
        <f>G189+G198+G196+G191+G194+G200</f>
        <v>640616</v>
      </c>
      <c r="H187" s="36">
        <f t="shared" si="2"/>
        <v>631770</v>
      </c>
      <c r="I187" s="9">
        <f>I189+I198+I196+I191+I194+I200</f>
        <v>1272386</v>
      </c>
    </row>
    <row r="188" spans="2:9" ht="52.5" x14ac:dyDescent="0.2">
      <c r="B188" s="7" t="s">
        <v>108</v>
      </c>
      <c r="C188" s="8" t="s">
        <v>33</v>
      </c>
      <c r="D188" s="8" t="s">
        <v>107</v>
      </c>
      <c r="E188" s="8" t="s">
        <v>109</v>
      </c>
      <c r="F188" s="8"/>
      <c r="G188" s="9">
        <f>G189+G191</f>
        <v>350000</v>
      </c>
      <c r="H188" s="36">
        <f t="shared" si="2"/>
        <v>0</v>
      </c>
      <c r="I188" s="9">
        <f>I189+I191</f>
        <v>350000</v>
      </c>
    </row>
    <row r="189" spans="2:9" ht="63" x14ac:dyDescent="0.2">
      <c r="B189" s="7" t="s">
        <v>351</v>
      </c>
      <c r="C189" s="8" t="s">
        <v>33</v>
      </c>
      <c r="D189" s="8" t="s">
        <v>107</v>
      </c>
      <c r="E189" s="8" t="s">
        <v>110</v>
      </c>
      <c r="F189" s="8"/>
      <c r="G189" s="9">
        <f>G190</f>
        <v>300000</v>
      </c>
      <c r="H189" s="36">
        <f t="shared" si="2"/>
        <v>0</v>
      </c>
      <c r="I189" s="9">
        <f>I190</f>
        <v>300000</v>
      </c>
    </row>
    <row r="190" spans="2:9" ht="31.5" x14ac:dyDescent="0.2">
      <c r="B190" s="7" t="s">
        <v>111</v>
      </c>
      <c r="C190" s="8" t="s">
        <v>33</v>
      </c>
      <c r="D190" s="8" t="s">
        <v>107</v>
      </c>
      <c r="E190" s="8" t="s">
        <v>110</v>
      </c>
      <c r="F190" s="8">
        <v>810</v>
      </c>
      <c r="G190" s="9">
        <v>300000</v>
      </c>
      <c r="H190" s="36">
        <f t="shared" si="2"/>
        <v>0</v>
      </c>
      <c r="I190" s="9">
        <v>300000</v>
      </c>
    </row>
    <row r="191" spans="2:9" ht="63" x14ac:dyDescent="0.2">
      <c r="B191" s="7" t="s">
        <v>112</v>
      </c>
      <c r="C191" s="8" t="s">
        <v>33</v>
      </c>
      <c r="D191" s="8" t="s">
        <v>107</v>
      </c>
      <c r="E191" s="8" t="s">
        <v>113</v>
      </c>
      <c r="F191" s="8"/>
      <c r="G191" s="9">
        <f>G192</f>
        <v>50000</v>
      </c>
      <c r="H191" s="36">
        <f t="shared" si="2"/>
        <v>0</v>
      </c>
      <c r="I191" s="9">
        <f>I192</f>
        <v>50000</v>
      </c>
    </row>
    <row r="192" spans="2:9" ht="21" x14ac:dyDescent="0.2">
      <c r="B192" s="7" t="s">
        <v>30</v>
      </c>
      <c r="C192" s="8" t="s">
        <v>33</v>
      </c>
      <c r="D192" s="8" t="s">
        <v>107</v>
      </c>
      <c r="E192" s="8" t="s">
        <v>113</v>
      </c>
      <c r="F192" s="8">
        <v>244</v>
      </c>
      <c r="G192" s="9">
        <v>50000</v>
      </c>
      <c r="H192" s="36">
        <f t="shared" si="2"/>
        <v>0</v>
      </c>
      <c r="I192" s="9">
        <v>50000</v>
      </c>
    </row>
    <row r="193" spans="2:9" ht="63" x14ac:dyDescent="0.2">
      <c r="B193" s="7" t="s">
        <v>114</v>
      </c>
      <c r="C193" s="8" t="s">
        <v>33</v>
      </c>
      <c r="D193" s="8" t="s">
        <v>107</v>
      </c>
      <c r="E193" s="8" t="s">
        <v>115</v>
      </c>
      <c r="F193" s="8"/>
      <c r="G193" s="9">
        <f>G198+G196+G194+G200</f>
        <v>290616</v>
      </c>
      <c r="H193" s="36">
        <f t="shared" si="2"/>
        <v>631770</v>
      </c>
      <c r="I193" s="9">
        <f>I198+I196+I194+I200</f>
        <v>922386</v>
      </c>
    </row>
    <row r="194" spans="2:9" ht="56.25" customHeight="1" x14ac:dyDescent="0.2">
      <c r="B194" s="7" t="s">
        <v>412</v>
      </c>
      <c r="C194" s="8" t="s">
        <v>33</v>
      </c>
      <c r="D194" s="8" t="s">
        <v>107</v>
      </c>
      <c r="E194" s="8" t="s">
        <v>411</v>
      </c>
      <c r="F194" s="8"/>
      <c r="G194" s="9">
        <f>G195</f>
        <v>260616</v>
      </c>
      <c r="H194" s="36">
        <f t="shared" si="2"/>
        <v>-8435</v>
      </c>
      <c r="I194" s="9">
        <f>I195</f>
        <v>252181</v>
      </c>
    </row>
    <row r="195" spans="2:9" ht="21" x14ac:dyDescent="0.2">
      <c r="B195" s="7" t="s">
        <v>30</v>
      </c>
      <c r="C195" s="8" t="s">
        <v>33</v>
      </c>
      <c r="D195" s="8" t="s">
        <v>107</v>
      </c>
      <c r="E195" s="8" t="s">
        <v>411</v>
      </c>
      <c r="F195" s="8" t="s">
        <v>42</v>
      </c>
      <c r="G195" s="9">
        <v>260616</v>
      </c>
      <c r="H195" s="36">
        <f t="shared" si="2"/>
        <v>-8435</v>
      </c>
      <c r="I195" s="9">
        <v>252181</v>
      </c>
    </row>
    <row r="196" spans="2:9" ht="52.5" x14ac:dyDescent="0.2">
      <c r="B196" s="7" t="s">
        <v>352</v>
      </c>
      <c r="C196" s="8" t="s">
        <v>33</v>
      </c>
      <c r="D196" s="8" t="s">
        <v>107</v>
      </c>
      <c r="E196" s="8" t="s">
        <v>116</v>
      </c>
      <c r="F196" s="8"/>
      <c r="G196" s="9">
        <f>G197</f>
        <v>30000</v>
      </c>
      <c r="H196" s="36">
        <f>I196-G196</f>
        <v>0</v>
      </c>
      <c r="I196" s="9">
        <f>I197</f>
        <v>30000</v>
      </c>
    </row>
    <row r="197" spans="2:9" ht="21" x14ac:dyDescent="0.2">
      <c r="B197" s="7" t="s">
        <v>31</v>
      </c>
      <c r="C197" s="8" t="s">
        <v>33</v>
      </c>
      <c r="D197" s="8" t="s">
        <v>107</v>
      </c>
      <c r="E197" s="8" t="s">
        <v>116</v>
      </c>
      <c r="F197" s="8" t="s">
        <v>37</v>
      </c>
      <c r="G197" s="9">
        <v>30000</v>
      </c>
      <c r="H197" s="36">
        <f>I197-G197</f>
        <v>0</v>
      </c>
      <c r="I197" s="9">
        <v>30000</v>
      </c>
    </row>
    <row r="198" spans="2:9" ht="94.5" x14ac:dyDescent="0.2">
      <c r="B198" s="7" t="s">
        <v>309</v>
      </c>
      <c r="C198" s="8" t="s">
        <v>33</v>
      </c>
      <c r="D198" s="8" t="s">
        <v>107</v>
      </c>
      <c r="E198" s="8" t="s">
        <v>308</v>
      </c>
      <c r="F198" s="8"/>
      <c r="G198" s="9">
        <f>G199</f>
        <v>0</v>
      </c>
      <c r="H198" s="36">
        <f t="shared" si="2"/>
        <v>107435</v>
      </c>
      <c r="I198" s="9">
        <f>I199</f>
        <v>107435</v>
      </c>
    </row>
    <row r="199" spans="2:9" ht="21" x14ac:dyDescent="0.2">
      <c r="B199" s="7" t="s">
        <v>30</v>
      </c>
      <c r="C199" s="8" t="s">
        <v>33</v>
      </c>
      <c r="D199" s="8" t="s">
        <v>107</v>
      </c>
      <c r="E199" s="8" t="s">
        <v>308</v>
      </c>
      <c r="F199" s="8">
        <v>244</v>
      </c>
      <c r="G199" s="9">
        <v>0</v>
      </c>
      <c r="H199" s="36">
        <f t="shared" si="2"/>
        <v>107435</v>
      </c>
      <c r="I199" s="9">
        <v>107435</v>
      </c>
    </row>
    <row r="200" spans="2:9" ht="42" customHeight="1" x14ac:dyDescent="0.2">
      <c r="B200" s="7" t="s">
        <v>487</v>
      </c>
      <c r="C200" s="8" t="s">
        <v>33</v>
      </c>
      <c r="D200" s="8" t="s">
        <v>107</v>
      </c>
      <c r="E200" s="8" t="s">
        <v>486</v>
      </c>
      <c r="F200" s="8"/>
      <c r="G200" s="9">
        <f>G201</f>
        <v>0</v>
      </c>
      <c r="H200" s="36">
        <f t="shared" si="2"/>
        <v>532770</v>
      </c>
      <c r="I200" s="9">
        <f>I201</f>
        <v>532770</v>
      </c>
    </row>
    <row r="201" spans="2:9" x14ac:dyDescent="0.2">
      <c r="B201" s="7" t="s">
        <v>254</v>
      </c>
      <c r="C201" s="8" t="s">
        <v>33</v>
      </c>
      <c r="D201" s="8" t="s">
        <v>107</v>
      </c>
      <c r="E201" s="8" t="s">
        <v>486</v>
      </c>
      <c r="F201" s="8" t="s">
        <v>255</v>
      </c>
      <c r="G201" s="9">
        <v>0</v>
      </c>
      <c r="H201" s="36">
        <f t="shared" si="2"/>
        <v>532770</v>
      </c>
      <c r="I201" s="9">
        <v>532770</v>
      </c>
    </row>
    <row r="202" spans="2:9" x14ac:dyDescent="0.2">
      <c r="B202" s="23" t="s">
        <v>261</v>
      </c>
      <c r="C202" s="5" t="s">
        <v>98</v>
      </c>
      <c r="D202" s="5" t="s">
        <v>256</v>
      </c>
      <c r="E202" s="5"/>
      <c r="F202" s="5"/>
      <c r="G202" s="13">
        <f>G203+G225</f>
        <v>7652440</v>
      </c>
      <c r="H202" s="35">
        <f t="shared" si="2"/>
        <v>5047988</v>
      </c>
      <c r="I202" s="13">
        <f>I203+I225</f>
        <v>12700428</v>
      </c>
    </row>
    <row r="203" spans="2:9" x14ac:dyDescent="0.2">
      <c r="B203" s="7" t="s">
        <v>117</v>
      </c>
      <c r="C203" s="8" t="s">
        <v>98</v>
      </c>
      <c r="D203" s="8" t="s">
        <v>16</v>
      </c>
      <c r="E203" s="8"/>
      <c r="F203" s="8"/>
      <c r="G203" s="10">
        <f>G219+G205+G216+G207+G213+G221+G211+G223+G209</f>
        <v>7484140</v>
      </c>
      <c r="H203" s="36">
        <f t="shared" si="2"/>
        <v>3546908</v>
      </c>
      <c r="I203" s="10">
        <f>I219+I205+I216+I207+I213+I221+I211+I223+I209</f>
        <v>11031048</v>
      </c>
    </row>
    <row r="204" spans="2:9" ht="52.5" x14ac:dyDescent="0.2">
      <c r="B204" s="7" t="s">
        <v>310</v>
      </c>
      <c r="C204" s="8" t="s">
        <v>98</v>
      </c>
      <c r="D204" s="8" t="s">
        <v>16</v>
      </c>
      <c r="E204" s="8" t="s">
        <v>118</v>
      </c>
      <c r="F204" s="8"/>
      <c r="G204" s="10">
        <f>G205+G207+G211+G209</f>
        <v>4200000</v>
      </c>
      <c r="H204" s="36">
        <f t="shared" si="2"/>
        <v>2827908</v>
      </c>
      <c r="I204" s="10">
        <f>I205+I207+I211+I209</f>
        <v>7027908</v>
      </c>
    </row>
    <row r="205" spans="2:9" ht="52.5" x14ac:dyDescent="0.2">
      <c r="B205" s="7" t="s">
        <v>311</v>
      </c>
      <c r="C205" s="8" t="s">
        <v>98</v>
      </c>
      <c r="D205" s="8" t="s">
        <v>16</v>
      </c>
      <c r="E205" s="8" t="s">
        <v>119</v>
      </c>
      <c r="F205" s="8"/>
      <c r="G205" s="10">
        <f>G206</f>
        <v>1000000</v>
      </c>
      <c r="H205" s="36">
        <f t="shared" si="2"/>
        <v>0</v>
      </c>
      <c r="I205" s="10">
        <f>I206</f>
        <v>1000000</v>
      </c>
    </row>
    <row r="206" spans="2:9" ht="31.5" x14ac:dyDescent="0.2">
      <c r="B206" s="7" t="s">
        <v>111</v>
      </c>
      <c r="C206" s="8" t="s">
        <v>98</v>
      </c>
      <c r="D206" s="8" t="s">
        <v>16</v>
      </c>
      <c r="E206" s="8" t="s">
        <v>119</v>
      </c>
      <c r="F206" s="8" t="s">
        <v>120</v>
      </c>
      <c r="G206" s="10">
        <v>1000000</v>
      </c>
      <c r="H206" s="36">
        <f t="shared" si="2"/>
        <v>0</v>
      </c>
      <c r="I206" s="10">
        <v>1000000</v>
      </c>
    </row>
    <row r="207" spans="2:9" ht="52.5" x14ac:dyDescent="0.2">
      <c r="B207" s="7" t="s">
        <v>312</v>
      </c>
      <c r="C207" s="8" t="s">
        <v>98</v>
      </c>
      <c r="D207" s="8" t="s">
        <v>16</v>
      </c>
      <c r="E207" s="8" t="s">
        <v>121</v>
      </c>
      <c r="F207" s="8"/>
      <c r="G207" s="10">
        <f>G208</f>
        <v>3200000</v>
      </c>
      <c r="H207" s="36">
        <f t="shared" si="2"/>
        <v>0</v>
      </c>
      <c r="I207" s="10">
        <f>I208</f>
        <v>3200000</v>
      </c>
    </row>
    <row r="208" spans="2:9" ht="31.5" x14ac:dyDescent="0.2">
      <c r="B208" s="7" t="s">
        <v>111</v>
      </c>
      <c r="C208" s="8" t="s">
        <v>98</v>
      </c>
      <c r="D208" s="8" t="s">
        <v>16</v>
      </c>
      <c r="E208" s="8" t="s">
        <v>121</v>
      </c>
      <c r="F208" s="8" t="s">
        <v>120</v>
      </c>
      <c r="G208" s="10">
        <f>200000+3000000</f>
        <v>3200000</v>
      </c>
      <c r="H208" s="36">
        <f t="shared" si="2"/>
        <v>0</v>
      </c>
      <c r="I208" s="10">
        <f>200000+3000000</f>
        <v>3200000</v>
      </c>
    </row>
    <row r="209" spans="2:9" ht="45.75" customHeight="1" x14ac:dyDescent="0.2">
      <c r="B209" s="7" t="s">
        <v>489</v>
      </c>
      <c r="C209" s="8" t="s">
        <v>98</v>
      </c>
      <c r="D209" s="8" t="s">
        <v>16</v>
      </c>
      <c r="E209" s="8" t="s">
        <v>488</v>
      </c>
      <c r="F209" s="8"/>
      <c r="G209" s="10">
        <f>G210</f>
        <v>0</v>
      </c>
      <c r="H209" s="36">
        <f t="shared" si="2"/>
        <v>1477908</v>
      </c>
      <c r="I209" s="10">
        <f>I210</f>
        <v>1477908</v>
      </c>
    </row>
    <row r="210" spans="2:9" x14ac:dyDescent="0.2">
      <c r="B210" s="7" t="s">
        <v>254</v>
      </c>
      <c r="C210" s="8" t="s">
        <v>98</v>
      </c>
      <c r="D210" s="8" t="s">
        <v>16</v>
      </c>
      <c r="E210" s="8" t="s">
        <v>488</v>
      </c>
      <c r="F210" s="8" t="s">
        <v>255</v>
      </c>
      <c r="G210" s="10">
        <v>0</v>
      </c>
      <c r="H210" s="36">
        <f t="shared" si="2"/>
        <v>1477908</v>
      </c>
      <c r="I210" s="10">
        <v>1477908</v>
      </c>
    </row>
    <row r="211" spans="2:9" ht="84" x14ac:dyDescent="0.2">
      <c r="B211" s="7" t="s">
        <v>443</v>
      </c>
      <c r="C211" s="8" t="s">
        <v>98</v>
      </c>
      <c r="D211" s="8" t="s">
        <v>16</v>
      </c>
      <c r="E211" s="8" t="s">
        <v>442</v>
      </c>
      <c r="F211" s="8"/>
      <c r="G211" s="10">
        <f>G212</f>
        <v>0</v>
      </c>
      <c r="H211" s="9">
        <f t="shared" si="2"/>
        <v>1350000</v>
      </c>
      <c r="I211" s="10">
        <f>I212</f>
        <v>1350000</v>
      </c>
    </row>
    <row r="212" spans="2:9" ht="31.5" x14ac:dyDescent="0.2">
      <c r="B212" s="7" t="s">
        <v>111</v>
      </c>
      <c r="C212" s="8" t="s">
        <v>98</v>
      </c>
      <c r="D212" s="8" t="s">
        <v>16</v>
      </c>
      <c r="E212" s="8" t="s">
        <v>442</v>
      </c>
      <c r="F212" s="8" t="s">
        <v>120</v>
      </c>
      <c r="G212" s="10">
        <v>0</v>
      </c>
      <c r="H212" s="9">
        <f t="shared" si="2"/>
        <v>1350000</v>
      </c>
      <c r="I212" s="10">
        <v>1350000</v>
      </c>
    </row>
    <row r="213" spans="2:9" ht="73.5" x14ac:dyDescent="0.2">
      <c r="B213" s="11" t="s">
        <v>122</v>
      </c>
      <c r="C213" s="8" t="s">
        <v>98</v>
      </c>
      <c r="D213" s="8" t="s">
        <v>16</v>
      </c>
      <c r="E213" s="8" t="s">
        <v>123</v>
      </c>
      <c r="F213" s="8"/>
      <c r="G213" s="10">
        <f>G214</f>
        <v>141600</v>
      </c>
      <c r="H213" s="36">
        <f t="shared" si="2"/>
        <v>0</v>
      </c>
      <c r="I213" s="10">
        <f>I214</f>
        <v>141600</v>
      </c>
    </row>
    <row r="214" spans="2:9" ht="31.5" x14ac:dyDescent="0.2">
      <c r="B214" s="7" t="s">
        <v>111</v>
      </c>
      <c r="C214" s="8" t="s">
        <v>98</v>
      </c>
      <c r="D214" s="8" t="s">
        <v>16</v>
      </c>
      <c r="E214" s="8" t="s">
        <v>123</v>
      </c>
      <c r="F214" s="8" t="s">
        <v>120</v>
      </c>
      <c r="G214" s="10">
        <v>141600</v>
      </c>
      <c r="H214" s="36">
        <f t="shared" si="2"/>
        <v>0</v>
      </c>
      <c r="I214" s="10">
        <v>141600</v>
      </c>
    </row>
    <row r="215" spans="2:9" ht="63" x14ac:dyDescent="0.2">
      <c r="B215" s="7" t="s">
        <v>313</v>
      </c>
      <c r="C215" s="8" t="s">
        <v>98</v>
      </c>
      <c r="D215" s="8" t="s">
        <v>16</v>
      </c>
      <c r="E215" s="8" t="s">
        <v>125</v>
      </c>
      <c r="F215" s="8"/>
      <c r="G215" s="10">
        <f>G216</f>
        <v>350000</v>
      </c>
      <c r="H215" s="36">
        <f t="shared" si="2"/>
        <v>0</v>
      </c>
      <c r="I215" s="10">
        <f>I216</f>
        <v>350000</v>
      </c>
    </row>
    <row r="216" spans="2:9" ht="63" x14ac:dyDescent="0.2">
      <c r="B216" s="11" t="s">
        <v>124</v>
      </c>
      <c r="C216" s="8" t="s">
        <v>98</v>
      </c>
      <c r="D216" s="8" t="s">
        <v>16</v>
      </c>
      <c r="E216" s="8" t="s">
        <v>126</v>
      </c>
      <c r="F216" s="8"/>
      <c r="G216" s="10">
        <f>G217</f>
        <v>350000</v>
      </c>
      <c r="H216" s="36">
        <f t="shared" si="2"/>
        <v>0</v>
      </c>
      <c r="I216" s="10">
        <f>I217</f>
        <v>350000</v>
      </c>
    </row>
    <row r="217" spans="2:9" ht="31.5" x14ac:dyDescent="0.2">
      <c r="B217" s="7" t="s">
        <v>111</v>
      </c>
      <c r="C217" s="8" t="s">
        <v>98</v>
      </c>
      <c r="D217" s="8" t="s">
        <v>16</v>
      </c>
      <c r="E217" s="8" t="s">
        <v>126</v>
      </c>
      <c r="F217" s="8" t="s">
        <v>120</v>
      </c>
      <c r="G217" s="10">
        <v>350000</v>
      </c>
      <c r="H217" s="36">
        <f t="shared" si="2"/>
        <v>0</v>
      </c>
      <c r="I217" s="10">
        <v>350000</v>
      </c>
    </row>
    <row r="218" spans="2:9" ht="42" x14ac:dyDescent="0.2">
      <c r="B218" s="7" t="s">
        <v>314</v>
      </c>
      <c r="C218" s="8" t="s">
        <v>98</v>
      </c>
      <c r="D218" s="8" t="s">
        <v>16</v>
      </c>
      <c r="E218" s="8" t="s">
        <v>127</v>
      </c>
      <c r="F218" s="8"/>
      <c r="G218" s="10">
        <f>G219+G221</f>
        <v>2792540</v>
      </c>
      <c r="H218" s="36">
        <f t="shared" si="2"/>
        <v>-13800</v>
      </c>
      <c r="I218" s="10">
        <f>I219+I221</f>
        <v>2778740</v>
      </c>
    </row>
    <row r="219" spans="2:9" ht="52.5" x14ac:dyDescent="0.2">
      <c r="B219" s="7" t="s">
        <v>315</v>
      </c>
      <c r="C219" s="8" t="s">
        <v>98</v>
      </c>
      <c r="D219" s="8" t="s">
        <v>16</v>
      </c>
      <c r="E219" s="8" t="s">
        <v>128</v>
      </c>
      <c r="F219" s="8"/>
      <c r="G219" s="10">
        <f>G220</f>
        <v>1408740</v>
      </c>
      <c r="H219" s="36">
        <f t="shared" si="2"/>
        <v>0</v>
      </c>
      <c r="I219" s="10">
        <f>I220</f>
        <v>1408740</v>
      </c>
    </row>
    <row r="220" spans="2:9" ht="31.5" x14ac:dyDescent="0.2">
      <c r="B220" s="7" t="s">
        <v>129</v>
      </c>
      <c r="C220" s="8" t="s">
        <v>98</v>
      </c>
      <c r="D220" s="8" t="s">
        <v>16</v>
      </c>
      <c r="E220" s="8" t="s">
        <v>128</v>
      </c>
      <c r="F220" s="8" t="s">
        <v>130</v>
      </c>
      <c r="G220" s="10">
        <v>1408740</v>
      </c>
      <c r="H220" s="36">
        <f t="shared" si="2"/>
        <v>0</v>
      </c>
      <c r="I220" s="10">
        <v>1408740</v>
      </c>
    </row>
    <row r="221" spans="2:9" ht="52.5" x14ac:dyDescent="0.2">
      <c r="B221" s="7" t="s">
        <v>316</v>
      </c>
      <c r="C221" s="8" t="s">
        <v>98</v>
      </c>
      <c r="D221" s="8" t="s">
        <v>16</v>
      </c>
      <c r="E221" s="8" t="s">
        <v>131</v>
      </c>
      <c r="F221" s="8"/>
      <c r="G221" s="10">
        <f>G222</f>
        <v>1383800</v>
      </c>
      <c r="H221" s="36">
        <f t="shared" si="2"/>
        <v>-13800</v>
      </c>
      <c r="I221" s="10">
        <f>I222</f>
        <v>1370000</v>
      </c>
    </row>
    <row r="222" spans="2:9" ht="31.5" x14ac:dyDescent="0.2">
      <c r="B222" s="7" t="s">
        <v>129</v>
      </c>
      <c r="C222" s="8" t="s">
        <v>98</v>
      </c>
      <c r="D222" s="8" t="s">
        <v>16</v>
      </c>
      <c r="E222" s="8" t="s">
        <v>131</v>
      </c>
      <c r="F222" s="8" t="s">
        <v>130</v>
      </c>
      <c r="G222" s="10">
        <v>1383800</v>
      </c>
      <c r="H222" s="36">
        <f t="shared" si="2"/>
        <v>-13800</v>
      </c>
      <c r="I222" s="10">
        <v>1370000</v>
      </c>
    </row>
    <row r="223" spans="2:9" ht="52.5" x14ac:dyDescent="0.2">
      <c r="B223" s="7" t="s">
        <v>445</v>
      </c>
      <c r="C223" s="8" t="s">
        <v>98</v>
      </c>
      <c r="D223" s="8" t="s">
        <v>16</v>
      </c>
      <c r="E223" s="8" t="s">
        <v>444</v>
      </c>
      <c r="F223" s="8"/>
      <c r="G223" s="10">
        <f>G224</f>
        <v>0</v>
      </c>
      <c r="H223" s="9">
        <f t="shared" si="2"/>
        <v>732800</v>
      </c>
      <c r="I223" s="10">
        <f>I224</f>
        <v>732800</v>
      </c>
    </row>
    <row r="224" spans="2:9" ht="31.5" x14ac:dyDescent="0.2">
      <c r="B224" s="7" t="s">
        <v>129</v>
      </c>
      <c r="C224" s="8" t="s">
        <v>98</v>
      </c>
      <c r="D224" s="8" t="s">
        <v>16</v>
      </c>
      <c r="E224" s="8" t="s">
        <v>444</v>
      </c>
      <c r="F224" s="8" t="s">
        <v>130</v>
      </c>
      <c r="G224" s="10">
        <v>0</v>
      </c>
      <c r="H224" s="9">
        <f t="shared" si="2"/>
        <v>732800</v>
      </c>
      <c r="I224" s="10">
        <v>732800</v>
      </c>
    </row>
    <row r="225" spans="2:9" x14ac:dyDescent="0.2">
      <c r="B225" s="7" t="s">
        <v>284</v>
      </c>
      <c r="C225" s="8" t="s">
        <v>98</v>
      </c>
      <c r="D225" s="8" t="s">
        <v>21</v>
      </c>
      <c r="E225" s="8"/>
      <c r="F225" s="8"/>
      <c r="G225" s="10">
        <f>G226+G229+G231+G233</f>
        <v>168300</v>
      </c>
      <c r="H225" s="36">
        <f t="shared" si="2"/>
        <v>1501080</v>
      </c>
      <c r="I225" s="10">
        <f>I226+I229+I231+I233</f>
        <v>1669380</v>
      </c>
    </row>
    <row r="226" spans="2:9" ht="84" x14ac:dyDescent="0.2">
      <c r="B226" s="7" t="s">
        <v>285</v>
      </c>
      <c r="C226" s="8" t="s">
        <v>98</v>
      </c>
      <c r="D226" s="8" t="s">
        <v>21</v>
      </c>
      <c r="E226" s="8" t="s">
        <v>283</v>
      </c>
      <c r="F226" s="8"/>
      <c r="G226" s="10">
        <f>G227</f>
        <v>168300</v>
      </c>
      <c r="H226" s="36">
        <f t="shared" si="2"/>
        <v>0</v>
      </c>
      <c r="I226" s="10">
        <f>I227</f>
        <v>168300</v>
      </c>
    </row>
    <row r="227" spans="2:9" ht="21" x14ac:dyDescent="0.2">
      <c r="B227" s="7" t="s">
        <v>30</v>
      </c>
      <c r="C227" s="8" t="s">
        <v>98</v>
      </c>
      <c r="D227" s="8" t="s">
        <v>21</v>
      </c>
      <c r="E227" s="8" t="s">
        <v>283</v>
      </c>
      <c r="F227" s="8" t="s">
        <v>42</v>
      </c>
      <c r="G227" s="10">
        <v>168300</v>
      </c>
      <c r="H227" s="36">
        <f t="shared" si="2"/>
        <v>0</v>
      </c>
      <c r="I227" s="10">
        <v>168300</v>
      </c>
    </row>
    <row r="228" spans="2:9" ht="31.5" x14ac:dyDescent="0.2">
      <c r="B228" s="7" t="s">
        <v>493</v>
      </c>
      <c r="C228" s="8" t="s">
        <v>98</v>
      </c>
      <c r="D228" s="8" t="s">
        <v>21</v>
      </c>
      <c r="E228" s="8" t="s">
        <v>118</v>
      </c>
      <c r="F228" s="8"/>
      <c r="G228" s="10">
        <f>G229+G231+G233</f>
        <v>0</v>
      </c>
      <c r="H228" s="36">
        <f t="shared" si="2"/>
        <v>1501080</v>
      </c>
      <c r="I228" s="10">
        <f>I229+I231+I233</f>
        <v>1501080</v>
      </c>
    </row>
    <row r="229" spans="2:9" ht="42" x14ac:dyDescent="0.2">
      <c r="B229" s="7" t="s">
        <v>494</v>
      </c>
      <c r="C229" s="8" t="s">
        <v>98</v>
      </c>
      <c r="D229" s="8" t="s">
        <v>21</v>
      </c>
      <c r="E229" s="8" t="s">
        <v>490</v>
      </c>
      <c r="F229" s="8"/>
      <c r="G229" s="10">
        <f>G230</f>
        <v>0</v>
      </c>
      <c r="H229" s="36">
        <f t="shared" si="2"/>
        <v>608580</v>
      </c>
      <c r="I229" s="10">
        <f>I230</f>
        <v>608580</v>
      </c>
    </row>
    <row r="230" spans="2:9" x14ac:dyDescent="0.2">
      <c r="B230" s="7" t="s">
        <v>254</v>
      </c>
      <c r="C230" s="8" t="s">
        <v>98</v>
      </c>
      <c r="D230" s="8" t="s">
        <v>21</v>
      </c>
      <c r="E230" s="8" t="s">
        <v>490</v>
      </c>
      <c r="F230" s="8" t="s">
        <v>255</v>
      </c>
      <c r="G230" s="10">
        <v>0</v>
      </c>
      <c r="H230" s="36">
        <f t="shared" si="2"/>
        <v>608580</v>
      </c>
      <c r="I230" s="10">
        <v>608580</v>
      </c>
    </row>
    <row r="231" spans="2:9" ht="42" x14ac:dyDescent="0.2">
      <c r="B231" s="7" t="s">
        <v>495</v>
      </c>
      <c r="C231" s="8" t="s">
        <v>98</v>
      </c>
      <c r="D231" s="8" t="s">
        <v>21</v>
      </c>
      <c r="E231" s="8" t="s">
        <v>491</v>
      </c>
      <c r="F231" s="8"/>
      <c r="G231" s="10">
        <f>G232</f>
        <v>0</v>
      </c>
      <c r="H231" s="36">
        <f t="shared" si="2"/>
        <v>780000</v>
      </c>
      <c r="I231" s="10">
        <f>I232</f>
        <v>780000</v>
      </c>
    </row>
    <row r="232" spans="2:9" x14ac:dyDescent="0.2">
      <c r="B232" s="7" t="s">
        <v>254</v>
      </c>
      <c r="C232" s="8" t="s">
        <v>98</v>
      </c>
      <c r="D232" s="8" t="s">
        <v>21</v>
      </c>
      <c r="E232" s="8" t="s">
        <v>491</v>
      </c>
      <c r="F232" s="8" t="s">
        <v>255</v>
      </c>
      <c r="G232" s="10">
        <v>0</v>
      </c>
      <c r="H232" s="36">
        <f t="shared" si="2"/>
        <v>780000</v>
      </c>
      <c r="I232" s="10">
        <v>780000</v>
      </c>
    </row>
    <row r="233" spans="2:9" ht="42" x14ac:dyDescent="0.2">
      <c r="B233" s="7" t="s">
        <v>496</v>
      </c>
      <c r="C233" s="8" t="s">
        <v>98</v>
      </c>
      <c r="D233" s="8" t="s">
        <v>21</v>
      </c>
      <c r="E233" s="8" t="s">
        <v>492</v>
      </c>
      <c r="F233" s="8"/>
      <c r="G233" s="10">
        <f>G234</f>
        <v>0</v>
      </c>
      <c r="H233" s="36">
        <f t="shared" si="2"/>
        <v>112500</v>
      </c>
      <c r="I233" s="10">
        <f>I234</f>
        <v>112500</v>
      </c>
    </row>
    <row r="234" spans="2:9" x14ac:dyDescent="0.2">
      <c r="B234" s="7" t="s">
        <v>254</v>
      </c>
      <c r="C234" s="8" t="s">
        <v>98</v>
      </c>
      <c r="D234" s="8" t="s">
        <v>21</v>
      </c>
      <c r="E234" s="8" t="s">
        <v>492</v>
      </c>
      <c r="F234" s="8" t="s">
        <v>255</v>
      </c>
      <c r="G234" s="10">
        <v>0</v>
      </c>
      <c r="H234" s="36">
        <f t="shared" si="2"/>
        <v>112500</v>
      </c>
      <c r="I234" s="10">
        <v>112500</v>
      </c>
    </row>
    <row r="235" spans="2:9" x14ac:dyDescent="0.2">
      <c r="B235" s="23" t="s">
        <v>262</v>
      </c>
      <c r="C235" s="5" t="s">
        <v>54</v>
      </c>
      <c r="D235" s="5" t="s">
        <v>256</v>
      </c>
      <c r="E235" s="5"/>
      <c r="F235" s="5"/>
      <c r="G235" s="15">
        <f>G236+G261+G327+G338+G352</f>
        <v>298747570.30000001</v>
      </c>
      <c r="H235" s="35">
        <f t="shared" si="2"/>
        <v>16974364.029999971</v>
      </c>
      <c r="I235" s="15">
        <f>I236+I261+I327+I338+I352</f>
        <v>315721934.32999998</v>
      </c>
    </row>
    <row r="236" spans="2:9" x14ac:dyDescent="0.2">
      <c r="B236" s="7" t="s">
        <v>132</v>
      </c>
      <c r="C236" s="8" t="s">
        <v>54</v>
      </c>
      <c r="D236" s="8" t="s">
        <v>15</v>
      </c>
      <c r="E236" s="8"/>
      <c r="F236" s="8"/>
      <c r="G236" s="10">
        <f>G238+G241+G245+G247+G250+G253+G243+G257+G259</f>
        <v>61227003.539999999</v>
      </c>
      <c r="H236" s="36">
        <f t="shared" si="2"/>
        <v>693967.5</v>
      </c>
      <c r="I236" s="10">
        <f>I238+I241+I245+I247+I250+I253+I243+I257+I259</f>
        <v>61920971.039999999</v>
      </c>
    </row>
    <row r="237" spans="2:9" ht="52.5" x14ac:dyDescent="0.2">
      <c r="B237" s="7" t="s">
        <v>353</v>
      </c>
      <c r="C237" s="8" t="s">
        <v>54</v>
      </c>
      <c r="D237" s="8" t="s">
        <v>15</v>
      </c>
      <c r="E237" s="8" t="s">
        <v>197</v>
      </c>
      <c r="F237" s="5"/>
      <c r="G237" s="9">
        <f>G238+G241+G243</f>
        <v>30399103.539999999</v>
      </c>
      <c r="H237" s="36">
        <f t="shared" si="2"/>
        <v>254815</v>
      </c>
      <c r="I237" s="9">
        <f>I238+I241+I243</f>
        <v>30653918.539999999</v>
      </c>
    </row>
    <row r="238" spans="2:9" ht="52.5" x14ac:dyDescent="0.2">
      <c r="B238" s="7" t="s">
        <v>323</v>
      </c>
      <c r="C238" s="8" t="s">
        <v>54</v>
      </c>
      <c r="D238" s="8" t="s">
        <v>15</v>
      </c>
      <c r="E238" s="8" t="s">
        <v>198</v>
      </c>
      <c r="F238" s="8"/>
      <c r="G238" s="9">
        <f>G239+G240</f>
        <v>30219955.539999999</v>
      </c>
      <c r="H238" s="36">
        <f t="shared" si="2"/>
        <v>174815</v>
      </c>
      <c r="I238" s="9">
        <f>I239+I240</f>
        <v>30394770.539999999</v>
      </c>
    </row>
    <row r="239" spans="2:9" ht="31.5" x14ac:dyDescent="0.2">
      <c r="B239" s="7" t="s">
        <v>140</v>
      </c>
      <c r="C239" s="8" t="s">
        <v>54</v>
      </c>
      <c r="D239" s="8" t="s">
        <v>15</v>
      </c>
      <c r="E239" s="8" t="s">
        <v>198</v>
      </c>
      <c r="F239" s="8">
        <v>611</v>
      </c>
      <c r="G239" s="9">
        <v>30219955.539999999</v>
      </c>
      <c r="H239" s="36">
        <f t="shared" si="2"/>
        <v>0</v>
      </c>
      <c r="I239" s="9">
        <v>30219955.539999999</v>
      </c>
    </row>
    <row r="240" spans="2:9" x14ac:dyDescent="0.2">
      <c r="B240" s="7" t="s">
        <v>180</v>
      </c>
      <c r="C240" s="8" t="s">
        <v>54</v>
      </c>
      <c r="D240" s="8" t="s">
        <v>15</v>
      </c>
      <c r="E240" s="8" t="s">
        <v>198</v>
      </c>
      <c r="F240" s="8" t="s">
        <v>181</v>
      </c>
      <c r="G240" s="9">
        <v>0</v>
      </c>
      <c r="H240" s="9">
        <f t="shared" si="2"/>
        <v>174815</v>
      </c>
      <c r="I240" s="9">
        <v>174815</v>
      </c>
    </row>
    <row r="241" spans="2:9" ht="42" x14ac:dyDescent="0.2">
      <c r="B241" s="7" t="s">
        <v>354</v>
      </c>
      <c r="C241" s="8" t="s">
        <v>54</v>
      </c>
      <c r="D241" s="8" t="s">
        <v>15</v>
      </c>
      <c r="E241" s="8" t="s">
        <v>199</v>
      </c>
      <c r="F241" s="8"/>
      <c r="G241" s="9">
        <f>G242</f>
        <v>179148</v>
      </c>
      <c r="H241" s="36">
        <f t="shared" si="2"/>
        <v>80000</v>
      </c>
      <c r="I241" s="9">
        <f>I242</f>
        <v>259148</v>
      </c>
    </row>
    <row r="242" spans="2:9" ht="31.5" x14ac:dyDescent="0.2">
      <c r="B242" s="7" t="s">
        <v>140</v>
      </c>
      <c r="C242" s="8" t="s">
        <v>54</v>
      </c>
      <c r="D242" s="8" t="s">
        <v>15</v>
      </c>
      <c r="E242" s="8" t="s">
        <v>199</v>
      </c>
      <c r="F242" s="8">
        <v>611</v>
      </c>
      <c r="G242" s="9">
        <v>179148</v>
      </c>
      <c r="H242" s="36">
        <f t="shared" si="2"/>
        <v>80000</v>
      </c>
      <c r="I242" s="9">
        <v>259148</v>
      </c>
    </row>
    <row r="243" spans="2:9" ht="65.25" hidden="1" customHeight="1" x14ac:dyDescent="0.2">
      <c r="B243" s="7" t="s">
        <v>355</v>
      </c>
      <c r="C243" s="8" t="s">
        <v>54</v>
      </c>
      <c r="D243" s="8" t="s">
        <v>15</v>
      </c>
      <c r="E243" s="8" t="s">
        <v>278</v>
      </c>
      <c r="F243" s="8"/>
      <c r="G243" s="9">
        <f>G244</f>
        <v>0</v>
      </c>
      <c r="H243" s="36">
        <f t="shared" si="2"/>
        <v>0</v>
      </c>
      <c r="I243" s="9">
        <f>I244</f>
        <v>0</v>
      </c>
    </row>
    <row r="244" spans="2:9" ht="39" hidden="1" customHeight="1" x14ac:dyDescent="0.2">
      <c r="B244" s="7" t="s">
        <v>140</v>
      </c>
      <c r="C244" s="8" t="s">
        <v>54</v>
      </c>
      <c r="D244" s="8" t="s">
        <v>15</v>
      </c>
      <c r="E244" s="8" t="s">
        <v>278</v>
      </c>
      <c r="F244" s="8" t="s">
        <v>141</v>
      </c>
      <c r="G244" s="9">
        <v>0</v>
      </c>
      <c r="H244" s="36">
        <f t="shared" si="2"/>
        <v>0</v>
      </c>
      <c r="I244" s="9">
        <v>0</v>
      </c>
    </row>
    <row r="245" spans="2:9" ht="52.5" x14ac:dyDescent="0.2">
      <c r="B245" s="11" t="s">
        <v>356</v>
      </c>
      <c r="C245" s="8" t="s">
        <v>54</v>
      </c>
      <c r="D245" s="8" t="s">
        <v>15</v>
      </c>
      <c r="E245" s="8" t="s">
        <v>200</v>
      </c>
      <c r="F245" s="8"/>
      <c r="G245" s="9">
        <f>G246</f>
        <v>29052900</v>
      </c>
      <c r="H245" s="36">
        <f t="shared" ref="H245:H329" si="4">I245-G245</f>
        <v>0</v>
      </c>
      <c r="I245" s="9">
        <f>I246</f>
        <v>29052900</v>
      </c>
    </row>
    <row r="246" spans="2:9" ht="31.5" x14ac:dyDescent="0.2">
      <c r="B246" s="7" t="s">
        <v>140</v>
      </c>
      <c r="C246" s="8" t="s">
        <v>54</v>
      </c>
      <c r="D246" s="8" t="s">
        <v>15</v>
      </c>
      <c r="E246" s="8" t="s">
        <v>200</v>
      </c>
      <c r="F246" s="8">
        <v>611</v>
      </c>
      <c r="G246" s="9">
        <v>29052900</v>
      </c>
      <c r="H246" s="36">
        <f t="shared" si="4"/>
        <v>0</v>
      </c>
      <c r="I246" s="9">
        <v>29052900</v>
      </c>
    </row>
    <row r="247" spans="2:9" ht="63" x14ac:dyDescent="0.2">
      <c r="B247" s="11" t="s">
        <v>357</v>
      </c>
      <c r="C247" s="8" t="s">
        <v>54</v>
      </c>
      <c r="D247" s="8" t="s">
        <v>15</v>
      </c>
      <c r="E247" s="8" t="s">
        <v>201</v>
      </c>
      <c r="F247" s="8"/>
      <c r="G247" s="9">
        <f>G248</f>
        <v>75000</v>
      </c>
      <c r="H247" s="36">
        <f t="shared" si="4"/>
        <v>0</v>
      </c>
      <c r="I247" s="9">
        <f>I248</f>
        <v>75000</v>
      </c>
    </row>
    <row r="248" spans="2:9" ht="31.5" x14ac:dyDescent="0.2">
      <c r="B248" s="7" t="s">
        <v>140</v>
      </c>
      <c r="C248" s="8" t="s">
        <v>54</v>
      </c>
      <c r="D248" s="8" t="s">
        <v>15</v>
      </c>
      <c r="E248" s="8" t="s">
        <v>201</v>
      </c>
      <c r="F248" s="8">
        <v>611</v>
      </c>
      <c r="G248" s="9">
        <v>75000</v>
      </c>
      <c r="H248" s="36">
        <f t="shared" si="4"/>
        <v>0</v>
      </c>
      <c r="I248" s="9">
        <v>75000</v>
      </c>
    </row>
    <row r="249" spans="2:9" ht="63" x14ac:dyDescent="0.2">
      <c r="B249" s="7" t="s">
        <v>341</v>
      </c>
      <c r="C249" s="8" t="s">
        <v>54</v>
      </c>
      <c r="D249" s="8" t="s">
        <v>15</v>
      </c>
      <c r="E249" s="8" t="s">
        <v>67</v>
      </c>
      <c r="F249" s="8"/>
      <c r="G249" s="10">
        <f>G250+G253</f>
        <v>1700000</v>
      </c>
      <c r="H249" s="36">
        <f t="shared" si="4"/>
        <v>74307.5</v>
      </c>
      <c r="I249" s="10">
        <f>I250+I253</f>
        <v>1774307.5</v>
      </c>
    </row>
    <row r="250" spans="2:9" ht="52.5" x14ac:dyDescent="0.2">
      <c r="B250" s="7" t="s">
        <v>358</v>
      </c>
      <c r="C250" s="8" t="s">
        <v>54</v>
      </c>
      <c r="D250" s="8" t="s">
        <v>15</v>
      </c>
      <c r="E250" s="8" t="s">
        <v>133</v>
      </c>
      <c r="F250" s="8"/>
      <c r="G250" s="10">
        <f>G252+G251</f>
        <v>1080000</v>
      </c>
      <c r="H250" s="36">
        <f t="shared" si="4"/>
        <v>460452</v>
      </c>
      <c r="I250" s="10">
        <f>I252+I251</f>
        <v>1540452</v>
      </c>
    </row>
    <row r="251" spans="2:9" ht="21" x14ac:dyDescent="0.2">
      <c r="B251" s="7" t="s">
        <v>30</v>
      </c>
      <c r="C251" s="8" t="s">
        <v>54</v>
      </c>
      <c r="D251" s="8" t="s">
        <v>15</v>
      </c>
      <c r="E251" s="8" t="s">
        <v>133</v>
      </c>
      <c r="F251" s="8" t="s">
        <v>42</v>
      </c>
      <c r="G251" s="10">
        <v>80000</v>
      </c>
      <c r="H251" s="36">
        <f t="shared" si="4"/>
        <v>460452</v>
      </c>
      <c r="I251" s="10">
        <v>540452</v>
      </c>
    </row>
    <row r="252" spans="2:9" ht="31.5" x14ac:dyDescent="0.2">
      <c r="B252" s="7" t="s">
        <v>129</v>
      </c>
      <c r="C252" s="8" t="s">
        <v>54</v>
      </c>
      <c r="D252" s="8" t="s">
        <v>15</v>
      </c>
      <c r="E252" s="8" t="s">
        <v>133</v>
      </c>
      <c r="F252" s="8" t="s">
        <v>130</v>
      </c>
      <c r="G252" s="10">
        <v>1000000</v>
      </c>
      <c r="H252" s="36">
        <f t="shared" si="4"/>
        <v>0</v>
      </c>
      <c r="I252" s="10">
        <v>1000000</v>
      </c>
    </row>
    <row r="253" spans="2:9" ht="52.5" x14ac:dyDescent="0.2">
      <c r="B253" s="7" t="s">
        <v>359</v>
      </c>
      <c r="C253" s="8" t="s">
        <v>54</v>
      </c>
      <c r="D253" s="8" t="s">
        <v>15</v>
      </c>
      <c r="E253" s="8" t="s">
        <v>134</v>
      </c>
      <c r="F253" s="8"/>
      <c r="G253" s="10">
        <f>G254+G255</f>
        <v>620000</v>
      </c>
      <c r="H253" s="36">
        <f t="shared" si="4"/>
        <v>-386144.5</v>
      </c>
      <c r="I253" s="10">
        <f>I254+I255</f>
        <v>233855.5</v>
      </c>
    </row>
    <row r="254" spans="2:9" ht="21" x14ac:dyDescent="0.2">
      <c r="B254" s="7" t="s">
        <v>135</v>
      </c>
      <c r="C254" s="8" t="s">
        <v>54</v>
      </c>
      <c r="D254" s="8" t="s">
        <v>15</v>
      </c>
      <c r="E254" s="8" t="s">
        <v>134</v>
      </c>
      <c r="F254" s="8" t="s">
        <v>136</v>
      </c>
      <c r="G254" s="10">
        <f>700000-80000</f>
        <v>620000</v>
      </c>
      <c r="H254" s="36">
        <f t="shared" si="4"/>
        <v>-468564.5</v>
      </c>
      <c r="I254" s="10">
        <v>151435.5</v>
      </c>
    </row>
    <row r="255" spans="2:9" x14ac:dyDescent="0.2">
      <c r="B255" s="7" t="s">
        <v>180</v>
      </c>
      <c r="C255" s="8" t="s">
        <v>54</v>
      </c>
      <c r="D255" s="8" t="s">
        <v>15</v>
      </c>
      <c r="E255" s="8" t="s">
        <v>134</v>
      </c>
      <c r="F255" s="8" t="s">
        <v>181</v>
      </c>
      <c r="G255" s="9">
        <v>0</v>
      </c>
      <c r="H255" s="9">
        <f t="shared" si="4"/>
        <v>82420</v>
      </c>
      <c r="I255" s="9">
        <v>82420</v>
      </c>
    </row>
    <row r="256" spans="2:9" ht="63" x14ac:dyDescent="0.2">
      <c r="B256" s="7" t="s">
        <v>447</v>
      </c>
      <c r="C256" s="8" t="s">
        <v>54</v>
      </c>
      <c r="D256" s="8" t="s">
        <v>15</v>
      </c>
      <c r="E256" s="8" t="s">
        <v>191</v>
      </c>
      <c r="F256" s="8"/>
      <c r="G256" s="10">
        <f>G257</f>
        <v>0</v>
      </c>
      <c r="H256" s="9">
        <f t="shared" si="4"/>
        <v>4145</v>
      </c>
      <c r="I256" s="10">
        <f>I257</f>
        <v>4145</v>
      </c>
    </row>
    <row r="257" spans="2:9" ht="52.5" x14ac:dyDescent="0.2">
      <c r="B257" s="7" t="s">
        <v>446</v>
      </c>
      <c r="C257" s="8" t="s">
        <v>54</v>
      </c>
      <c r="D257" s="8" t="s">
        <v>15</v>
      </c>
      <c r="E257" s="8" t="s">
        <v>192</v>
      </c>
      <c r="F257" s="8"/>
      <c r="G257" s="10">
        <f>G258</f>
        <v>0</v>
      </c>
      <c r="H257" s="9">
        <f t="shared" si="4"/>
        <v>4145</v>
      </c>
      <c r="I257" s="10">
        <f>I258</f>
        <v>4145</v>
      </c>
    </row>
    <row r="258" spans="2:9" ht="21" x14ac:dyDescent="0.2">
      <c r="B258" s="7" t="s">
        <v>135</v>
      </c>
      <c r="C258" s="8" t="s">
        <v>54</v>
      </c>
      <c r="D258" s="8" t="s">
        <v>15</v>
      </c>
      <c r="E258" s="8" t="s">
        <v>192</v>
      </c>
      <c r="F258" s="8" t="s">
        <v>136</v>
      </c>
      <c r="G258" s="10">
        <v>0</v>
      </c>
      <c r="H258" s="9">
        <f t="shared" si="4"/>
        <v>4145</v>
      </c>
      <c r="I258" s="10">
        <v>4145</v>
      </c>
    </row>
    <row r="259" spans="2:9" ht="63" x14ac:dyDescent="0.2">
      <c r="B259" s="7" t="s">
        <v>449</v>
      </c>
      <c r="C259" s="8" t="s">
        <v>54</v>
      </c>
      <c r="D259" s="8" t="s">
        <v>15</v>
      </c>
      <c r="E259" s="8" t="s">
        <v>448</v>
      </c>
      <c r="F259" s="8"/>
      <c r="G259" s="10">
        <f>G260</f>
        <v>0</v>
      </c>
      <c r="H259" s="9">
        <f t="shared" si="4"/>
        <v>360700</v>
      </c>
      <c r="I259" s="10">
        <f>I260</f>
        <v>360700</v>
      </c>
    </row>
    <row r="260" spans="2:9" ht="21" x14ac:dyDescent="0.2">
      <c r="B260" s="7" t="s">
        <v>135</v>
      </c>
      <c r="C260" s="8" t="s">
        <v>54</v>
      </c>
      <c r="D260" s="8" t="s">
        <v>15</v>
      </c>
      <c r="E260" s="8" t="s">
        <v>448</v>
      </c>
      <c r="F260" s="8" t="s">
        <v>136</v>
      </c>
      <c r="G260" s="10">
        <v>0</v>
      </c>
      <c r="H260" s="9">
        <f t="shared" si="4"/>
        <v>360700</v>
      </c>
      <c r="I260" s="10">
        <v>360700</v>
      </c>
    </row>
    <row r="261" spans="2:9" x14ac:dyDescent="0.2">
      <c r="B261" s="7" t="s">
        <v>137</v>
      </c>
      <c r="C261" s="8" t="s">
        <v>54</v>
      </c>
      <c r="D261" s="8" t="s">
        <v>16</v>
      </c>
      <c r="E261" s="8"/>
      <c r="F261" s="8"/>
      <c r="G261" s="10">
        <f>G265+G268+G270+G272+G274+G281+G284+G290+G292+G298+G300+G309+G311+G287+G295+G319+G325+G313+G316+G276+G262+G303+G305+G322</f>
        <v>216933720.75999999</v>
      </c>
      <c r="H261" s="36">
        <f t="shared" si="4"/>
        <v>15655463.530000001</v>
      </c>
      <c r="I261" s="10">
        <f>I265+I268+I270+I272+I274+I281+I284+I290+I292+I298+I300+I309+I311+I287+I295+I319+I325+I313+I316+I276+I262+I303+I305+I322+I278</f>
        <v>232589184.28999999</v>
      </c>
    </row>
    <row r="262" spans="2:9" ht="52.5" x14ac:dyDescent="0.2">
      <c r="B262" s="7" t="s">
        <v>451</v>
      </c>
      <c r="C262" s="8" t="s">
        <v>54</v>
      </c>
      <c r="D262" s="8" t="s">
        <v>16</v>
      </c>
      <c r="E262" s="8" t="s">
        <v>450</v>
      </c>
      <c r="F262" s="8"/>
      <c r="G262" s="9">
        <f>G263</f>
        <v>0</v>
      </c>
      <c r="H262" s="9">
        <f t="shared" si="4"/>
        <v>355123</v>
      </c>
      <c r="I262" s="9">
        <f>I263</f>
        <v>355123</v>
      </c>
    </row>
    <row r="263" spans="2:9" ht="31.5" x14ac:dyDescent="0.2">
      <c r="B263" s="7" t="s">
        <v>140</v>
      </c>
      <c r="C263" s="8" t="s">
        <v>54</v>
      </c>
      <c r="D263" s="8" t="s">
        <v>16</v>
      </c>
      <c r="E263" s="8" t="s">
        <v>450</v>
      </c>
      <c r="F263" s="8" t="s">
        <v>141</v>
      </c>
      <c r="G263" s="9">
        <v>0</v>
      </c>
      <c r="H263" s="9">
        <f t="shared" si="4"/>
        <v>355123</v>
      </c>
      <c r="I263" s="9">
        <v>355123</v>
      </c>
    </row>
    <row r="264" spans="2:9" ht="52.5" x14ac:dyDescent="0.2">
      <c r="B264" s="7" t="s">
        <v>202</v>
      </c>
      <c r="C264" s="8" t="s">
        <v>54</v>
      </c>
      <c r="D264" s="8" t="s">
        <v>16</v>
      </c>
      <c r="E264" s="8" t="s">
        <v>203</v>
      </c>
      <c r="F264" s="8"/>
      <c r="G264" s="9">
        <f>G265+G268</f>
        <v>3218440</v>
      </c>
      <c r="H264" s="36">
        <f t="shared" si="4"/>
        <v>172740</v>
      </c>
      <c r="I264" s="9">
        <f>I265+I268</f>
        <v>3391180</v>
      </c>
    </row>
    <row r="265" spans="2:9" ht="52.5" x14ac:dyDescent="0.2">
      <c r="B265" s="7" t="s">
        <v>317</v>
      </c>
      <c r="C265" s="8" t="s">
        <v>54</v>
      </c>
      <c r="D265" s="8" t="s">
        <v>16</v>
      </c>
      <c r="E265" s="8" t="s">
        <v>204</v>
      </c>
      <c r="F265" s="8"/>
      <c r="G265" s="9">
        <f>G266+G267</f>
        <v>3218440</v>
      </c>
      <c r="H265" s="36">
        <f t="shared" si="4"/>
        <v>172740</v>
      </c>
      <c r="I265" s="9">
        <f>I266+I267</f>
        <v>3391180</v>
      </c>
    </row>
    <row r="266" spans="2:9" ht="31.5" x14ac:dyDescent="0.2">
      <c r="B266" s="7" t="s">
        <v>140</v>
      </c>
      <c r="C266" s="8" t="s">
        <v>54</v>
      </c>
      <c r="D266" s="8" t="s">
        <v>16</v>
      </c>
      <c r="E266" s="8" t="s">
        <v>204</v>
      </c>
      <c r="F266" s="8" t="s">
        <v>141</v>
      </c>
      <c r="G266" s="9">
        <f>236040+2982400</f>
        <v>3218440</v>
      </c>
      <c r="H266" s="36">
        <f t="shared" si="4"/>
        <v>170700</v>
      </c>
      <c r="I266" s="9">
        <v>3389140</v>
      </c>
    </row>
    <row r="267" spans="2:9" ht="21" x14ac:dyDescent="0.2">
      <c r="B267" s="7" t="s">
        <v>30</v>
      </c>
      <c r="C267" s="8" t="s">
        <v>54</v>
      </c>
      <c r="D267" s="8" t="s">
        <v>16</v>
      </c>
      <c r="E267" s="8" t="s">
        <v>204</v>
      </c>
      <c r="F267" s="8" t="s">
        <v>181</v>
      </c>
      <c r="G267" s="9">
        <v>0</v>
      </c>
      <c r="H267" s="36">
        <f t="shared" si="4"/>
        <v>2040</v>
      </c>
      <c r="I267" s="9">
        <v>2040</v>
      </c>
    </row>
    <row r="268" spans="2:9" ht="63" hidden="1" x14ac:dyDescent="0.2">
      <c r="B268" s="7" t="s">
        <v>360</v>
      </c>
      <c r="C268" s="8" t="s">
        <v>54</v>
      </c>
      <c r="D268" s="8" t="s">
        <v>16</v>
      </c>
      <c r="E268" s="8" t="s">
        <v>205</v>
      </c>
      <c r="F268" s="8"/>
      <c r="G268" s="9">
        <f>G269</f>
        <v>0</v>
      </c>
      <c r="H268" s="36">
        <f t="shared" si="4"/>
        <v>0</v>
      </c>
      <c r="I268" s="9">
        <f>I269</f>
        <v>0</v>
      </c>
    </row>
    <row r="269" spans="2:9" ht="31.5" hidden="1" x14ac:dyDescent="0.2">
      <c r="B269" s="7" t="s">
        <v>140</v>
      </c>
      <c r="C269" s="8" t="s">
        <v>54</v>
      </c>
      <c r="D269" s="8" t="s">
        <v>16</v>
      </c>
      <c r="E269" s="8" t="s">
        <v>205</v>
      </c>
      <c r="F269" s="8" t="s">
        <v>141</v>
      </c>
      <c r="G269" s="9">
        <v>0</v>
      </c>
      <c r="H269" s="36">
        <f t="shared" si="4"/>
        <v>0</v>
      </c>
      <c r="I269" s="9">
        <v>0</v>
      </c>
    </row>
    <row r="270" spans="2:9" ht="52.5" x14ac:dyDescent="0.2">
      <c r="B270" s="11" t="s">
        <v>356</v>
      </c>
      <c r="C270" s="8" t="s">
        <v>54</v>
      </c>
      <c r="D270" s="8" t="s">
        <v>16</v>
      </c>
      <c r="E270" s="9" t="s">
        <v>200</v>
      </c>
      <c r="F270" s="9"/>
      <c r="G270" s="9">
        <f>G271</f>
        <v>129555500</v>
      </c>
      <c r="H270" s="36">
        <f t="shared" si="4"/>
        <v>8347800</v>
      </c>
      <c r="I270" s="9">
        <f>I271</f>
        <v>137903300</v>
      </c>
    </row>
    <row r="271" spans="2:9" ht="31.5" x14ac:dyDescent="0.2">
      <c r="B271" s="7" t="s">
        <v>140</v>
      </c>
      <c r="C271" s="8" t="s">
        <v>54</v>
      </c>
      <c r="D271" s="8" t="s">
        <v>16</v>
      </c>
      <c r="E271" s="9" t="s">
        <v>200</v>
      </c>
      <c r="F271" s="9" t="s">
        <v>141</v>
      </c>
      <c r="G271" s="9">
        <v>129555500</v>
      </c>
      <c r="H271" s="36">
        <f t="shared" si="4"/>
        <v>8347800</v>
      </c>
      <c r="I271" s="9">
        <v>137903300</v>
      </c>
    </row>
    <row r="272" spans="2:9" ht="42" x14ac:dyDescent="0.2">
      <c r="B272" s="11" t="s">
        <v>318</v>
      </c>
      <c r="C272" s="8" t="s">
        <v>54</v>
      </c>
      <c r="D272" s="8" t="s">
        <v>16</v>
      </c>
      <c r="E272" s="9" t="s">
        <v>206</v>
      </c>
      <c r="F272" s="9"/>
      <c r="G272" s="9">
        <f>G273</f>
        <v>2731000</v>
      </c>
      <c r="H272" s="36">
        <f t="shared" si="4"/>
        <v>0</v>
      </c>
      <c r="I272" s="9">
        <f>I273</f>
        <v>2731000</v>
      </c>
    </row>
    <row r="273" spans="2:9" ht="31.5" x14ac:dyDescent="0.2">
      <c r="B273" s="7" t="s">
        <v>140</v>
      </c>
      <c r="C273" s="8" t="s">
        <v>54</v>
      </c>
      <c r="D273" s="8" t="s">
        <v>16</v>
      </c>
      <c r="E273" s="9" t="s">
        <v>206</v>
      </c>
      <c r="F273" s="9" t="s">
        <v>141</v>
      </c>
      <c r="G273" s="9">
        <v>2731000</v>
      </c>
      <c r="H273" s="36">
        <f t="shared" si="4"/>
        <v>0</v>
      </c>
      <c r="I273" s="9">
        <v>2731000</v>
      </c>
    </row>
    <row r="274" spans="2:9" ht="63" x14ac:dyDescent="0.2">
      <c r="B274" s="11" t="s">
        <v>357</v>
      </c>
      <c r="C274" s="8" t="s">
        <v>54</v>
      </c>
      <c r="D274" s="8" t="s">
        <v>16</v>
      </c>
      <c r="E274" s="9" t="s">
        <v>201</v>
      </c>
      <c r="F274" s="9"/>
      <c r="G274" s="9">
        <f>G275</f>
        <v>1650600</v>
      </c>
      <c r="H274" s="36">
        <f t="shared" si="4"/>
        <v>0</v>
      </c>
      <c r="I274" s="9">
        <f>I275</f>
        <v>1650600</v>
      </c>
    </row>
    <row r="275" spans="2:9" ht="31.5" x14ac:dyDescent="0.2">
      <c r="B275" s="7" t="s">
        <v>140</v>
      </c>
      <c r="C275" s="8" t="s">
        <v>54</v>
      </c>
      <c r="D275" s="8" t="s">
        <v>16</v>
      </c>
      <c r="E275" s="9" t="s">
        <v>201</v>
      </c>
      <c r="F275" s="9" t="s">
        <v>141</v>
      </c>
      <c r="G275" s="9">
        <v>1650600</v>
      </c>
      <c r="H275" s="36">
        <f t="shared" si="4"/>
        <v>0</v>
      </c>
      <c r="I275" s="9">
        <v>1650600</v>
      </c>
    </row>
    <row r="276" spans="2:9" ht="27.75" customHeight="1" x14ac:dyDescent="0.2">
      <c r="B276" s="7" t="s">
        <v>426</v>
      </c>
      <c r="C276" s="8" t="s">
        <v>54</v>
      </c>
      <c r="D276" s="8" t="s">
        <v>16</v>
      </c>
      <c r="E276" s="14" t="s">
        <v>419</v>
      </c>
      <c r="F276" s="9"/>
      <c r="G276" s="9">
        <f>G277</f>
        <v>1404000</v>
      </c>
      <c r="H276" s="36">
        <f t="shared" si="4"/>
        <v>0</v>
      </c>
      <c r="I276" s="9">
        <f>I277</f>
        <v>1404000</v>
      </c>
    </row>
    <row r="277" spans="2:9" ht="21" x14ac:dyDescent="0.2">
      <c r="B277" s="7" t="s">
        <v>30</v>
      </c>
      <c r="C277" s="8" t="s">
        <v>54</v>
      </c>
      <c r="D277" s="8" t="s">
        <v>16</v>
      </c>
      <c r="E277" s="14" t="s">
        <v>419</v>
      </c>
      <c r="F277" s="33">
        <v>612</v>
      </c>
      <c r="G277" s="9">
        <v>1404000</v>
      </c>
      <c r="H277" s="36">
        <f t="shared" si="4"/>
        <v>0</v>
      </c>
      <c r="I277" s="9">
        <v>1404000</v>
      </c>
    </row>
    <row r="278" spans="2:9" ht="52.5" x14ac:dyDescent="0.2">
      <c r="B278" s="7" t="s">
        <v>453</v>
      </c>
      <c r="C278" s="8" t="s">
        <v>54</v>
      </c>
      <c r="D278" s="8" t="s">
        <v>16</v>
      </c>
      <c r="E278" s="8" t="s">
        <v>452</v>
      </c>
      <c r="F278" s="8"/>
      <c r="G278" s="9">
        <f>G279</f>
        <v>0</v>
      </c>
      <c r="H278" s="9">
        <f t="shared" si="4"/>
        <v>1189577</v>
      </c>
      <c r="I278" s="9">
        <f>I279</f>
        <v>1189577</v>
      </c>
    </row>
    <row r="279" spans="2:9" ht="31.5" x14ac:dyDescent="0.2">
      <c r="B279" s="7" t="s">
        <v>140</v>
      </c>
      <c r="C279" s="8" t="s">
        <v>54</v>
      </c>
      <c r="D279" s="8" t="s">
        <v>16</v>
      </c>
      <c r="E279" s="8" t="s">
        <v>452</v>
      </c>
      <c r="F279" s="8" t="s">
        <v>141</v>
      </c>
      <c r="G279" s="9">
        <v>0</v>
      </c>
      <c r="H279" s="9">
        <f t="shared" si="4"/>
        <v>1189577</v>
      </c>
      <c r="I279" s="9">
        <v>1189577</v>
      </c>
    </row>
    <row r="280" spans="2:9" ht="42" x14ac:dyDescent="0.2">
      <c r="B280" s="7" t="s">
        <v>361</v>
      </c>
      <c r="C280" s="8" t="s">
        <v>54</v>
      </c>
      <c r="D280" s="8" t="s">
        <v>16</v>
      </c>
      <c r="E280" s="14" t="s">
        <v>207</v>
      </c>
      <c r="F280" s="9"/>
      <c r="G280" s="9">
        <f>G281+G284+G287</f>
        <v>65476020.759999998</v>
      </c>
      <c r="H280" s="36">
        <f t="shared" si="4"/>
        <v>4285900.0000000075</v>
      </c>
      <c r="I280" s="9">
        <f>I281+I284+I287</f>
        <v>69761920.760000005</v>
      </c>
    </row>
    <row r="281" spans="2:9" ht="52.5" x14ac:dyDescent="0.2">
      <c r="B281" s="7" t="s">
        <v>324</v>
      </c>
      <c r="C281" s="8" t="s">
        <v>54</v>
      </c>
      <c r="D281" s="8" t="s">
        <v>16</v>
      </c>
      <c r="E281" s="8" t="s">
        <v>208</v>
      </c>
      <c r="F281" s="8"/>
      <c r="G281" s="9">
        <f>G282+G283</f>
        <v>65476020.759999998</v>
      </c>
      <c r="H281" s="36">
        <f t="shared" si="4"/>
        <v>4285900.0000000075</v>
      </c>
      <c r="I281" s="9">
        <f>I282+I283</f>
        <v>69761920.760000005</v>
      </c>
    </row>
    <row r="282" spans="2:9" ht="31.5" x14ac:dyDescent="0.2">
      <c r="B282" s="7" t="s">
        <v>140</v>
      </c>
      <c r="C282" s="8" t="s">
        <v>54</v>
      </c>
      <c r="D282" s="8" t="s">
        <v>16</v>
      </c>
      <c r="E282" s="8" t="s">
        <v>208</v>
      </c>
      <c r="F282" s="9" t="s">
        <v>141</v>
      </c>
      <c r="G282" s="9">
        <v>65226020.759999998</v>
      </c>
      <c r="H282" s="36">
        <f t="shared" si="4"/>
        <v>4188100.0000000075</v>
      </c>
      <c r="I282" s="9">
        <v>69414120.760000005</v>
      </c>
    </row>
    <row r="283" spans="2:9" ht="21" x14ac:dyDescent="0.2">
      <c r="B283" s="7" t="s">
        <v>30</v>
      </c>
      <c r="C283" s="8" t="s">
        <v>54</v>
      </c>
      <c r="D283" s="8" t="s">
        <v>16</v>
      </c>
      <c r="E283" s="8" t="s">
        <v>208</v>
      </c>
      <c r="F283" s="33">
        <v>612</v>
      </c>
      <c r="G283" s="9">
        <v>250000</v>
      </c>
      <c r="H283" s="36">
        <f t="shared" si="4"/>
        <v>97800</v>
      </c>
      <c r="I283" s="9">
        <v>347800</v>
      </c>
    </row>
    <row r="284" spans="2:9" ht="52.5" hidden="1" x14ac:dyDescent="0.2">
      <c r="B284" s="7" t="s">
        <v>362</v>
      </c>
      <c r="C284" s="8" t="s">
        <v>54</v>
      </c>
      <c r="D284" s="8" t="s">
        <v>16</v>
      </c>
      <c r="E284" s="8" t="s">
        <v>209</v>
      </c>
      <c r="F284" s="8"/>
      <c r="G284" s="9">
        <f>G285+G286</f>
        <v>0</v>
      </c>
      <c r="H284" s="36">
        <f t="shared" si="4"/>
        <v>0</v>
      </c>
      <c r="I284" s="9">
        <f>I285+I286</f>
        <v>0</v>
      </c>
    </row>
    <row r="285" spans="2:9" ht="31.5" hidden="1" x14ac:dyDescent="0.2">
      <c r="B285" s="7" t="s">
        <v>140</v>
      </c>
      <c r="C285" s="8" t="s">
        <v>54</v>
      </c>
      <c r="D285" s="8" t="s">
        <v>16</v>
      </c>
      <c r="E285" s="8" t="s">
        <v>209</v>
      </c>
      <c r="F285" s="8" t="s">
        <v>141</v>
      </c>
      <c r="G285" s="9">
        <v>0</v>
      </c>
      <c r="H285" s="36">
        <f t="shared" si="4"/>
        <v>0</v>
      </c>
      <c r="I285" s="9">
        <v>0</v>
      </c>
    </row>
    <row r="286" spans="2:9" ht="21" hidden="1" x14ac:dyDescent="0.2">
      <c r="B286" s="7" t="s">
        <v>30</v>
      </c>
      <c r="C286" s="8" t="s">
        <v>54</v>
      </c>
      <c r="D286" s="8" t="s">
        <v>16</v>
      </c>
      <c r="E286" s="8" t="s">
        <v>209</v>
      </c>
      <c r="F286" s="8" t="s">
        <v>181</v>
      </c>
      <c r="G286" s="9">
        <v>0</v>
      </c>
      <c r="H286" s="36">
        <f t="shared" si="4"/>
        <v>0</v>
      </c>
      <c r="I286" s="9">
        <v>0</v>
      </c>
    </row>
    <row r="287" spans="2:9" ht="66" hidden="1" customHeight="1" x14ac:dyDescent="0.2">
      <c r="B287" s="7" t="s">
        <v>363</v>
      </c>
      <c r="C287" s="8" t="s">
        <v>54</v>
      </c>
      <c r="D287" s="8" t="s">
        <v>16</v>
      </c>
      <c r="E287" s="8" t="s">
        <v>275</v>
      </c>
      <c r="F287" s="8"/>
      <c r="G287" s="9">
        <f>G288</f>
        <v>0</v>
      </c>
      <c r="H287" s="36">
        <f t="shared" si="4"/>
        <v>0</v>
      </c>
      <c r="I287" s="9">
        <f>I288</f>
        <v>0</v>
      </c>
    </row>
    <row r="288" spans="2:9" ht="31.5" hidden="1" x14ac:dyDescent="0.2">
      <c r="B288" s="7" t="s">
        <v>140</v>
      </c>
      <c r="C288" s="8" t="s">
        <v>54</v>
      </c>
      <c r="D288" s="8" t="s">
        <v>16</v>
      </c>
      <c r="E288" s="8" t="s">
        <v>275</v>
      </c>
      <c r="F288" s="8" t="s">
        <v>141</v>
      </c>
      <c r="G288" s="9">
        <v>0</v>
      </c>
      <c r="H288" s="36">
        <f t="shared" si="4"/>
        <v>0</v>
      </c>
      <c r="I288" s="9">
        <v>0</v>
      </c>
    </row>
    <row r="289" spans="2:9" ht="52.5" hidden="1" x14ac:dyDescent="0.2">
      <c r="B289" s="7" t="s">
        <v>364</v>
      </c>
      <c r="C289" s="8" t="s">
        <v>54</v>
      </c>
      <c r="D289" s="8" t="s">
        <v>16</v>
      </c>
      <c r="E289" s="14" t="s">
        <v>210</v>
      </c>
      <c r="F289" s="9"/>
      <c r="G289" s="9">
        <f>G290+G292</f>
        <v>0</v>
      </c>
      <c r="H289" s="36">
        <f t="shared" si="4"/>
        <v>0</v>
      </c>
      <c r="I289" s="9">
        <f>I290+I292</f>
        <v>0</v>
      </c>
    </row>
    <row r="290" spans="2:9" ht="63" hidden="1" x14ac:dyDescent="0.2">
      <c r="B290" s="7" t="s">
        <v>319</v>
      </c>
      <c r="C290" s="8" t="s">
        <v>54</v>
      </c>
      <c r="D290" s="8" t="s">
        <v>16</v>
      </c>
      <c r="E290" s="8" t="s">
        <v>211</v>
      </c>
      <c r="F290" s="8"/>
      <c r="G290" s="9">
        <f>G291</f>
        <v>0</v>
      </c>
      <c r="H290" s="36">
        <f t="shared" si="4"/>
        <v>0</v>
      </c>
      <c r="I290" s="9">
        <f>I291</f>
        <v>0</v>
      </c>
    </row>
    <row r="291" spans="2:9" ht="31.5" hidden="1" x14ac:dyDescent="0.2">
      <c r="B291" s="7" t="s">
        <v>140</v>
      </c>
      <c r="C291" s="8" t="s">
        <v>54</v>
      </c>
      <c r="D291" s="8" t="s">
        <v>16</v>
      </c>
      <c r="E291" s="8" t="s">
        <v>211</v>
      </c>
      <c r="F291" s="8" t="s">
        <v>141</v>
      </c>
      <c r="G291" s="9">
        <v>0</v>
      </c>
      <c r="H291" s="36">
        <f t="shared" si="4"/>
        <v>0</v>
      </c>
      <c r="I291" s="9">
        <v>0</v>
      </c>
    </row>
    <row r="292" spans="2:9" ht="63" hidden="1" x14ac:dyDescent="0.2">
      <c r="B292" s="7" t="s">
        <v>212</v>
      </c>
      <c r="C292" s="8" t="s">
        <v>54</v>
      </c>
      <c r="D292" s="8" t="s">
        <v>16</v>
      </c>
      <c r="E292" s="8" t="s">
        <v>213</v>
      </c>
      <c r="F292" s="8"/>
      <c r="G292" s="9">
        <f>G293</f>
        <v>0</v>
      </c>
      <c r="H292" s="36">
        <f t="shared" si="4"/>
        <v>0</v>
      </c>
      <c r="I292" s="9">
        <f>I293</f>
        <v>0</v>
      </c>
    </row>
    <row r="293" spans="2:9" ht="31.5" hidden="1" x14ac:dyDescent="0.2">
      <c r="B293" s="7" t="s">
        <v>140</v>
      </c>
      <c r="C293" s="8" t="s">
        <v>54</v>
      </c>
      <c r="D293" s="8" t="s">
        <v>16</v>
      </c>
      <c r="E293" s="8" t="s">
        <v>213</v>
      </c>
      <c r="F293" s="8" t="s">
        <v>141</v>
      </c>
      <c r="G293" s="9">
        <v>0</v>
      </c>
      <c r="H293" s="36">
        <f t="shared" si="4"/>
        <v>0</v>
      </c>
      <c r="I293" s="9">
        <v>0</v>
      </c>
    </row>
    <row r="294" spans="2:9" ht="54.75" customHeight="1" x14ac:dyDescent="0.2">
      <c r="B294" s="7" t="s">
        <v>365</v>
      </c>
      <c r="C294" s="8" t="s">
        <v>54</v>
      </c>
      <c r="D294" s="8" t="s">
        <v>16</v>
      </c>
      <c r="E294" s="8" t="s">
        <v>172</v>
      </c>
      <c r="F294" s="8"/>
      <c r="G294" s="9">
        <f>G295</f>
        <v>90000</v>
      </c>
      <c r="H294" s="36">
        <f t="shared" si="4"/>
        <v>0</v>
      </c>
      <c r="I294" s="9">
        <f>I295</f>
        <v>90000</v>
      </c>
    </row>
    <row r="295" spans="2:9" ht="52.5" x14ac:dyDescent="0.2">
      <c r="B295" s="7" t="s">
        <v>366</v>
      </c>
      <c r="C295" s="8" t="s">
        <v>54</v>
      </c>
      <c r="D295" s="8" t="s">
        <v>16</v>
      </c>
      <c r="E295" s="8" t="s">
        <v>216</v>
      </c>
      <c r="F295" s="8"/>
      <c r="G295" s="9">
        <f>G296</f>
        <v>90000</v>
      </c>
      <c r="H295" s="36">
        <f t="shared" si="4"/>
        <v>0</v>
      </c>
      <c r="I295" s="9">
        <f>I296</f>
        <v>90000</v>
      </c>
    </row>
    <row r="296" spans="2:9" ht="31.5" x14ac:dyDescent="0.2">
      <c r="B296" s="7" t="s">
        <v>140</v>
      </c>
      <c r="C296" s="8" t="s">
        <v>54</v>
      </c>
      <c r="D296" s="8" t="s">
        <v>16</v>
      </c>
      <c r="E296" s="8" t="s">
        <v>216</v>
      </c>
      <c r="F296" s="8" t="s">
        <v>141</v>
      </c>
      <c r="G296" s="9">
        <v>90000</v>
      </c>
      <c r="H296" s="36">
        <f t="shared" si="4"/>
        <v>0</v>
      </c>
      <c r="I296" s="9">
        <v>90000</v>
      </c>
    </row>
    <row r="297" spans="2:9" ht="55.5" hidden="1" customHeight="1" x14ac:dyDescent="0.2">
      <c r="B297" s="7" t="s">
        <v>367</v>
      </c>
      <c r="C297" s="8" t="s">
        <v>54</v>
      </c>
      <c r="D297" s="8" t="s">
        <v>16</v>
      </c>
      <c r="E297" s="8" t="s">
        <v>138</v>
      </c>
      <c r="F297" s="8"/>
      <c r="G297" s="9">
        <f>G298+G300</f>
        <v>0</v>
      </c>
      <c r="H297" s="36">
        <f t="shared" si="4"/>
        <v>0</v>
      </c>
      <c r="I297" s="9">
        <f>I298+I300</f>
        <v>0</v>
      </c>
    </row>
    <row r="298" spans="2:9" ht="52.5" hidden="1" x14ac:dyDescent="0.2">
      <c r="B298" s="7" t="s">
        <v>320</v>
      </c>
      <c r="C298" s="8" t="s">
        <v>54</v>
      </c>
      <c r="D298" s="8" t="s">
        <v>16</v>
      </c>
      <c r="E298" s="8" t="s">
        <v>139</v>
      </c>
      <c r="F298" s="8"/>
      <c r="G298" s="9">
        <f>G299</f>
        <v>0</v>
      </c>
      <c r="H298" s="36">
        <f t="shared" si="4"/>
        <v>0</v>
      </c>
      <c r="I298" s="9">
        <f>I299</f>
        <v>0</v>
      </c>
    </row>
    <row r="299" spans="2:9" ht="31.5" hidden="1" x14ac:dyDescent="0.2">
      <c r="B299" s="7" t="s">
        <v>140</v>
      </c>
      <c r="C299" s="8" t="s">
        <v>54</v>
      </c>
      <c r="D299" s="8" t="s">
        <v>16</v>
      </c>
      <c r="E299" s="8" t="s">
        <v>139</v>
      </c>
      <c r="F299" s="8" t="s">
        <v>141</v>
      </c>
      <c r="G299" s="9">
        <v>0</v>
      </c>
      <c r="H299" s="36">
        <f t="shared" si="4"/>
        <v>0</v>
      </c>
      <c r="I299" s="9">
        <v>0</v>
      </c>
    </row>
    <row r="300" spans="2:9" ht="63" hidden="1" x14ac:dyDescent="0.2">
      <c r="B300" s="7" t="s">
        <v>212</v>
      </c>
      <c r="C300" s="8" t="s">
        <v>54</v>
      </c>
      <c r="D300" s="8" t="s">
        <v>16</v>
      </c>
      <c r="E300" s="8" t="s">
        <v>142</v>
      </c>
      <c r="F300" s="8"/>
      <c r="G300" s="9">
        <f>G301</f>
        <v>0</v>
      </c>
      <c r="H300" s="36">
        <f t="shared" si="4"/>
        <v>0</v>
      </c>
      <c r="I300" s="9">
        <f>I301</f>
        <v>0</v>
      </c>
    </row>
    <row r="301" spans="2:9" ht="32.25" hidden="1" customHeight="1" x14ac:dyDescent="0.2">
      <c r="B301" s="7" t="s">
        <v>140</v>
      </c>
      <c r="C301" s="8" t="s">
        <v>54</v>
      </c>
      <c r="D301" s="8" t="s">
        <v>16</v>
      </c>
      <c r="E301" s="8" t="s">
        <v>142</v>
      </c>
      <c r="F301" s="8" t="s">
        <v>141</v>
      </c>
      <c r="G301" s="10">
        <v>0</v>
      </c>
      <c r="H301" s="36">
        <f t="shared" si="4"/>
        <v>0</v>
      </c>
      <c r="I301" s="10">
        <v>0</v>
      </c>
    </row>
    <row r="302" spans="2:9" ht="66" customHeight="1" x14ac:dyDescent="0.2">
      <c r="B302" s="7" t="s">
        <v>455</v>
      </c>
      <c r="C302" s="8" t="s">
        <v>54</v>
      </c>
      <c r="D302" s="8" t="s">
        <v>16</v>
      </c>
      <c r="E302" s="8" t="s">
        <v>67</v>
      </c>
      <c r="F302" s="8"/>
      <c r="G302" s="10">
        <f>G303+G305</f>
        <v>0</v>
      </c>
      <c r="H302" s="36">
        <f t="shared" si="4"/>
        <v>729084.5</v>
      </c>
      <c r="I302" s="10">
        <f>I303+I305</f>
        <v>729084.5</v>
      </c>
    </row>
    <row r="303" spans="2:9" ht="57.75" customHeight="1" x14ac:dyDescent="0.2">
      <c r="B303" s="7" t="s">
        <v>456</v>
      </c>
      <c r="C303" s="8" t="s">
        <v>54</v>
      </c>
      <c r="D303" s="8" t="s">
        <v>16</v>
      </c>
      <c r="E303" s="8" t="s">
        <v>133</v>
      </c>
      <c r="F303" s="8"/>
      <c r="G303" s="10">
        <f>G304</f>
        <v>0</v>
      </c>
      <c r="H303" s="36">
        <f t="shared" si="4"/>
        <v>8112.5</v>
      </c>
      <c r="I303" s="10">
        <f>I304</f>
        <v>8112.5</v>
      </c>
    </row>
    <row r="304" spans="2:9" ht="32.25" customHeight="1" x14ac:dyDescent="0.2">
      <c r="B304" s="7" t="s">
        <v>129</v>
      </c>
      <c r="C304" s="8" t="s">
        <v>54</v>
      </c>
      <c r="D304" s="8" t="s">
        <v>16</v>
      </c>
      <c r="E304" s="8" t="s">
        <v>133</v>
      </c>
      <c r="F304" s="8" t="s">
        <v>130</v>
      </c>
      <c r="G304" s="10">
        <v>0</v>
      </c>
      <c r="H304" s="36">
        <f t="shared" si="4"/>
        <v>8112.5</v>
      </c>
      <c r="I304" s="10">
        <v>8112.5</v>
      </c>
    </row>
    <row r="305" spans="2:9" ht="54.75" customHeight="1" x14ac:dyDescent="0.2">
      <c r="B305" s="7" t="s">
        <v>454</v>
      </c>
      <c r="C305" s="8" t="s">
        <v>54</v>
      </c>
      <c r="D305" s="8" t="s">
        <v>16</v>
      </c>
      <c r="E305" s="8" t="s">
        <v>134</v>
      </c>
      <c r="F305" s="8"/>
      <c r="G305" s="10">
        <f>G306+G307</f>
        <v>0</v>
      </c>
      <c r="H305" s="36">
        <f t="shared" si="4"/>
        <v>720972</v>
      </c>
      <c r="I305" s="10">
        <f>I306+I307</f>
        <v>720972</v>
      </c>
    </row>
    <row r="306" spans="2:9" ht="27" customHeight="1" x14ac:dyDescent="0.2">
      <c r="B306" s="7" t="s">
        <v>135</v>
      </c>
      <c r="C306" s="8" t="s">
        <v>54</v>
      </c>
      <c r="D306" s="8" t="s">
        <v>16</v>
      </c>
      <c r="E306" s="8" t="s">
        <v>134</v>
      </c>
      <c r="F306" s="8" t="s">
        <v>136</v>
      </c>
      <c r="G306" s="10">
        <v>0</v>
      </c>
      <c r="H306" s="36">
        <f t="shared" si="4"/>
        <v>400000</v>
      </c>
      <c r="I306" s="10">
        <v>400000</v>
      </c>
    </row>
    <row r="307" spans="2:9" ht="18" customHeight="1" x14ac:dyDescent="0.2">
      <c r="B307" s="7" t="s">
        <v>180</v>
      </c>
      <c r="C307" s="8" t="s">
        <v>54</v>
      </c>
      <c r="D307" s="8" t="s">
        <v>16</v>
      </c>
      <c r="E307" s="8" t="s">
        <v>134</v>
      </c>
      <c r="F307" s="8" t="s">
        <v>181</v>
      </c>
      <c r="G307" s="10">
        <v>0</v>
      </c>
      <c r="H307" s="36">
        <f t="shared" si="4"/>
        <v>320972</v>
      </c>
      <c r="I307" s="10">
        <v>320972</v>
      </c>
    </row>
    <row r="308" spans="2:9" ht="54" customHeight="1" x14ac:dyDescent="0.2">
      <c r="B308" s="7" t="s">
        <v>368</v>
      </c>
      <c r="C308" s="8" t="s">
        <v>54</v>
      </c>
      <c r="D308" s="8" t="s">
        <v>16</v>
      </c>
      <c r="E308" s="8" t="s">
        <v>168</v>
      </c>
      <c r="F308" s="8"/>
      <c r="G308" s="9">
        <f>G309+G311+G313+G316</f>
        <v>12322380</v>
      </c>
      <c r="H308" s="36">
        <f t="shared" si="4"/>
        <v>78005</v>
      </c>
      <c r="I308" s="9">
        <f>I309+I311+I313+I316</f>
        <v>12400385</v>
      </c>
    </row>
    <row r="309" spans="2:9" ht="70.5" customHeight="1" x14ac:dyDescent="0.2">
      <c r="B309" s="7" t="s">
        <v>369</v>
      </c>
      <c r="C309" s="8" t="s">
        <v>54</v>
      </c>
      <c r="D309" s="8" t="s">
        <v>16</v>
      </c>
      <c r="E309" s="8" t="s">
        <v>169</v>
      </c>
      <c r="F309" s="8"/>
      <c r="G309" s="9">
        <f>G310</f>
        <v>3828660</v>
      </c>
      <c r="H309" s="36">
        <f t="shared" si="4"/>
        <v>0</v>
      </c>
      <c r="I309" s="9">
        <f>I310</f>
        <v>3828660</v>
      </c>
    </row>
    <row r="310" spans="2:9" ht="33" customHeight="1" x14ac:dyDescent="0.2">
      <c r="B310" s="7" t="s">
        <v>140</v>
      </c>
      <c r="C310" s="8" t="s">
        <v>54</v>
      </c>
      <c r="D310" s="8" t="s">
        <v>16</v>
      </c>
      <c r="E310" s="8" t="s">
        <v>169</v>
      </c>
      <c r="F310" s="8" t="s">
        <v>141</v>
      </c>
      <c r="G310" s="10">
        <v>3828660</v>
      </c>
      <c r="H310" s="36">
        <f t="shared" si="4"/>
        <v>0</v>
      </c>
      <c r="I310" s="10">
        <v>3828660</v>
      </c>
    </row>
    <row r="311" spans="2:9" ht="50.25" hidden="1" customHeight="1" x14ac:dyDescent="0.2">
      <c r="B311" s="7" t="s">
        <v>370</v>
      </c>
      <c r="C311" s="8" t="s">
        <v>54</v>
      </c>
      <c r="D311" s="8" t="s">
        <v>16</v>
      </c>
      <c r="E311" s="8" t="s">
        <v>170</v>
      </c>
      <c r="F311" s="8"/>
      <c r="G311" s="10">
        <f>G312</f>
        <v>0</v>
      </c>
      <c r="H311" s="36">
        <f t="shared" si="4"/>
        <v>0</v>
      </c>
      <c r="I311" s="10">
        <f>I312</f>
        <v>0</v>
      </c>
    </row>
    <row r="312" spans="2:9" ht="32.25" hidden="1" customHeight="1" x14ac:dyDescent="0.2">
      <c r="B312" s="7" t="s">
        <v>140</v>
      </c>
      <c r="C312" s="8" t="s">
        <v>54</v>
      </c>
      <c r="D312" s="8" t="s">
        <v>16</v>
      </c>
      <c r="E312" s="8" t="s">
        <v>170</v>
      </c>
      <c r="F312" s="8" t="s">
        <v>141</v>
      </c>
      <c r="G312" s="10">
        <v>0</v>
      </c>
      <c r="H312" s="36">
        <f t="shared" si="4"/>
        <v>0</v>
      </c>
      <c r="I312" s="10">
        <v>0</v>
      </c>
    </row>
    <row r="313" spans="2:9" ht="36.75" customHeight="1" x14ac:dyDescent="0.2">
      <c r="B313" s="7" t="s">
        <v>395</v>
      </c>
      <c r="C313" s="8" t="s">
        <v>54</v>
      </c>
      <c r="D313" s="8" t="s">
        <v>16</v>
      </c>
      <c r="E313" s="8" t="s">
        <v>393</v>
      </c>
      <c r="F313" s="8"/>
      <c r="G313" s="10">
        <f>G314+G315</f>
        <v>3042080</v>
      </c>
      <c r="H313" s="36">
        <f t="shared" si="4"/>
        <v>78005</v>
      </c>
      <c r="I313" s="10">
        <f>I314+I315</f>
        <v>3120085</v>
      </c>
    </row>
    <row r="314" spans="2:9" ht="32.25" customHeight="1" x14ac:dyDescent="0.2">
      <c r="B314" s="7" t="s">
        <v>140</v>
      </c>
      <c r="C314" s="8" t="s">
        <v>54</v>
      </c>
      <c r="D314" s="8" t="s">
        <v>16</v>
      </c>
      <c r="E314" s="8" t="s">
        <v>393</v>
      </c>
      <c r="F314" s="8" t="s">
        <v>141</v>
      </c>
      <c r="G314" s="10">
        <v>3042080</v>
      </c>
      <c r="H314" s="36">
        <f t="shared" si="4"/>
        <v>0</v>
      </c>
      <c r="I314" s="10">
        <v>3042080</v>
      </c>
    </row>
    <row r="315" spans="2:9" ht="19.5" customHeight="1" x14ac:dyDescent="0.2">
      <c r="B315" s="7" t="s">
        <v>180</v>
      </c>
      <c r="C315" s="8" t="s">
        <v>54</v>
      </c>
      <c r="D315" s="8" t="s">
        <v>16</v>
      </c>
      <c r="E315" s="8" t="s">
        <v>393</v>
      </c>
      <c r="F315" s="8" t="s">
        <v>181</v>
      </c>
      <c r="G315" s="10">
        <v>0</v>
      </c>
      <c r="H315" s="36">
        <f t="shared" si="4"/>
        <v>78005</v>
      </c>
      <c r="I315" s="10">
        <v>78005</v>
      </c>
    </row>
    <row r="316" spans="2:9" ht="30.75" customHeight="1" x14ac:dyDescent="0.2">
      <c r="B316" s="7" t="s">
        <v>396</v>
      </c>
      <c r="C316" s="8" t="s">
        <v>54</v>
      </c>
      <c r="D316" s="8" t="s">
        <v>16</v>
      </c>
      <c r="E316" s="8" t="s">
        <v>394</v>
      </c>
      <c r="F316" s="8"/>
      <c r="G316" s="10">
        <f>G317</f>
        <v>5451640</v>
      </c>
      <c r="H316" s="36">
        <f t="shared" si="4"/>
        <v>0</v>
      </c>
      <c r="I316" s="10">
        <f>I317</f>
        <v>5451640</v>
      </c>
    </row>
    <row r="317" spans="2:9" ht="33" customHeight="1" x14ac:dyDescent="0.2">
      <c r="B317" s="7" t="s">
        <v>140</v>
      </c>
      <c r="C317" s="8" t="s">
        <v>54</v>
      </c>
      <c r="D317" s="8" t="s">
        <v>16</v>
      </c>
      <c r="E317" s="8" t="s">
        <v>394</v>
      </c>
      <c r="F317" s="8" t="s">
        <v>141</v>
      </c>
      <c r="G317" s="10">
        <v>5451640</v>
      </c>
      <c r="H317" s="36">
        <f t="shared" si="4"/>
        <v>0</v>
      </c>
      <c r="I317" s="10">
        <v>5451640</v>
      </c>
    </row>
    <row r="318" spans="2:9" ht="67.5" customHeight="1" x14ac:dyDescent="0.2">
      <c r="B318" s="7" t="s">
        <v>371</v>
      </c>
      <c r="C318" s="8" t="s">
        <v>54</v>
      </c>
      <c r="D318" s="8" t="s">
        <v>16</v>
      </c>
      <c r="E318" s="8" t="s">
        <v>276</v>
      </c>
      <c r="F318" s="8"/>
      <c r="G318" s="10">
        <f>G319</f>
        <v>250000</v>
      </c>
      <c r="H318" s="36">
        <f t="shared" si="4"/>
        <v>364757</v>
      </c>
      <c r="I318" s="10">
        <f>I319</f>
        <v>614757</v>
      </c>
    </row>
    <row r="319" spans="2:9" ht="51.75" customHeight="1" x14ac:dyDescent="0.2">
      <c r="B319" s="7" t="s">
        <v>372</v>
      </c>
      <c r="C319" s="8" t="s">
        <v>54</v>
      </c>
      <c r="D319" s="8" t="s">
        <v>16</v>
      </c>
      <c r="E319" s="8" t="s">
        <v>277</v>
      </c>
      <c r="F319" s="8"/>
      <c r="G319" s="10">
        <f>G320</f>
        <v>250000</v>
      </c>
      <c r="H319" s="36">
        <f t="shared" si="4"/>
        <v>364757</v>
      </c>
      <c r="I319" s="10">
        <f>I320</f>
        <v>614757</v>
      </c>
    </row>
    <row r="320" spans="2:9" ht="32.25" customHeight="1" x14ac:dyDescent="0.2">
      <c r="B320" s="7" t="s">
        <v>140</v>
      </c>
      <c r="C320" s="8" t="s">
        <v>54</v>
      </c>
      <c r="D320" s="8" t="s">
        <v>16</v>
      </c>
      <c r="E320" s="8" t="s">
        <v>277</v>
      </c>
      <c r="F320" s="8" t="s">
        <v>141</v>
      </c>
      <c r="G320" s="10">
        <v>250000</v>
      </c>
      <c r="H320" s="36">
        <f t="shared" si="4"/>
        <v>364757</v>
      </c>
      <c r="I320" s="10">
        <v>614757</v>
      </c>
    </row>
    <row r="321" spans="2:9" ht="54" customHeight="1" x14ac:dyDescent="0.2">
      <c r="B321" s="7" t="s">
        <v>293</v>
      </c>
      <c r="C321" s="8" t="s">
        <v>54</v>
      </c>
      <c r="D321" s="8" t="s">
        <v>16</v>
      </c>
      <c r="E321" s="8" t="s">
        <v>74</v>
      </c>
      <c r="F321" s="8"/>
      <c r="G321" s="10">
        <f>G322</f>
        <v>0</v>
      </c>
      <c r="H321" s="36">
        <f t="shared" si="4"/>
        <v>136622.03</v>
      </c>
      <c r="I321" s="10">
        <f>I322</f>
        <v>136622.03</v>
      </c>
    </row>
    <row r="322" spans="2:9" ht="52.5" customHeight="1" x14ac:dyDescent="0.2">
      <c r="B322" s="7" t="s">
        <v>302</v>
      </c>
      <c r="C322" s="8" t="s">
        <v>54</v>
      </c>
      <c r="D322" s="8" t="s">
        <v>16</v>
      </c>
      <c r="E322" s="8" t="s">
        <v>433</v>
      </c>
      <c r="F322" s="8"/>
      <c r="G322" s="10">
        <f>G323</f>
        <v>0</v>
      </c>
      <c r="H322" s="36">
        <f t="shared" si="4"/>
        <v>136622.03</v>
      </c>
      <c r="I322" s="10">
        <f>I323</f>
        <v>136622.03</v>
      </c>
    </row>
    <row r="323" spans="2:9" ht="15" customHeight="1" x14ac:dyDescent="0.2">
      <c r="B323" s="7" t="s">
        <v>180</v>
      </c>
      <c r="C323" s="8" t="s">
        <v>54</v>
      </c>
      <c r="D323" s="8" t="s">
        <v>16</v>
      </c>
      <c r="E323" s="8" t="s">
        <v>433</v>
      </c>
      <c r="F323" s="8" t="s">
        <v>181</v>
      </c>
      <c r="G323" s="10">
        <v>0</v>
      </c>
      <c r="H323" s="36">
        <f t="shared" si="4"/>
        <v>136622.03</v>
      </c>
      <c r="I323" s="10">
        <v>136622.03</v>
      </c>
    </row>
    <row r="324" spans="2:9" ht="66" customHeight="1" x14ac:dyDescent="0.2">
      <c r="B324" s="7" t="s">
        <v>321</v>
      </c>
      <c r="C324" s="8" t="s">
        <v>54</v>
      </c>
      <c r="D324" s="8" t="s">
        <v>16</v>
      </c>
      <c r="E324" s="8" t="s">
        <v>191</v>
      </c>
      <c r="F324" s="8"/>
      <c r="G324" s="10">
        <f>G325</f>
        <v>235780</v>
      </c>
      <c r="H324" s="36">
        <f t="shared" si="4"/>
        <v>-4145</v>
      </c>
      <c r="I324" s="10">
        <f>I325</f>
        <v>231635</v>
      </c>
    </row>
    <row r="325" spans="2:9" ht="56.25" customHeight="1" x14ac:dyDescent="0.2">
      <c r="B325" s="7" t="s">
        <v>322</v>
      </c>
      <c r="C325" s="8" t="s">
        <v>54</v>
      </c>
      <c r="D325" s="8" t="s">
        <v>16</v>
      </c>
      <c r="E325" s="8" t="s">
        <v>192</v>
      </c>
      <c r="F325" s="8"/>
      <c r="G325" s="10">
        <f>G326</f>
        <v>235780</v>
      </c>
      <c r="H325" s="36">
        <f t="shared" si="4"/>
        <v>-4145</v>
      </c>
      <c r="I325" s="10">
        <f>I326</f>
        <v>231635</v>
      </c>
    </row>
    <row r="326" spans="2:9" ht="32.25" customHeight="1" x14ac:dyDescent="0.2">
      <c r="B326" s="7" t="s">
        <v>140</v>
      </c>
      <c r="C326" s="8" t="s">
        <v>54</v>
      </c>
      <c r="D326" s="8" t="s">
        <v>16</v>
      </c>
      <c r="E326" s="8" t="s">
        <v>192</v>
      </c>
      <c r="F326" s="8" t="s">
        <v>141</v>
      </c>
      <c r="G326" s="10">
        <v>235780</v>
      </c>
      <c r="H326" s="36">
        <f t="shared" si="4"/>
        <v>-4145</v>
      </c>
      <c r="I326" s="10">
        <v>231635</v>
      </c>
    </row>
    <row r="327" spans="2:9" ht="21" x14ac:dyDescent="0.2">
      <c r="B327" s="7" t="s">
        <v>143</v>
      </c>
      <c r="C327" s="8" t="s">
        <v>54</v>
      </c>
      <c r="D327" s="8" t="s">
        <v>98</v>
      </c>
      <c r="E327" s="8"/>
      <c r="F327" s="8"/>
      <c r="G327" s="10">
        <f>G329+G332+G335</f>
        <v>326300</v>
      </c>
      <c r="H327" s="36">
        <f t="shared" si="4"/>
        <v>396000</v>
      </c>
      <c r="I327" s="10">
        <f>I329+I332+I335</f>
        <v>722300</v>
      </c>
    </row>
    <row r="328" spans="2:9" ht="52.5" x14ac:dyDescent="0.2">
      <c r="B328" s="7" t="s">
        <v>353</v>
      </c>
      <c r="C328" s="8" t="s">
        <v>54</v>
      </c>
      <c r="D328" s="8" t="s">
        <v>98</v>
      </c>
      <c r="E328" s="8" t="s">
        <v>197</v>
      </c>
      <c r="F328" s="8"/>
      <c r="G328" s="10">
        <f t="shared" ref="G328:I329" si="5">G329</f>
        <v>80000</v>
      </c>
      <c r="H328" s="36">
        <f t="shared" si="4"/>
        <v>0</v>
      </c>
      <c r="I328" s="10">
        <f t="shared" si="5"/>
        <v>80000</v>
      </c>
    </row>
    <row r="329" spans="2:9" ht="51" customHeight="1" x14ac:dyDescent="0.2">
      <c r="B329" s="7" t="s">
        <v>353</v>
      </c>
      <c r="C329" s="8" t="s">
        <v>54</v>
      </c>
      <c r="D329" s="8" t="s">
        <v>98</v>
      </c>
      <c r="E329" s="8" t="s">
        <v>198</v>
      </c>
      <c r="F329" s="8"/>
      <c r="G329" s="10">
        <f t="shared" si="5"/>
        <v>80000</v>
      </c>
      <c r="H329" s="36">
        <f t="shared" si="4"/>
        <v>0</v>
      </c>
      <c r="I329" s="10">
        <f t="shared" si="5"/>
        <v>80000</v>
      </c>
    </row>
    <row r="330" spans="2:9" ht="31.5" x14ac:dyDescent="0.2">
      <c r="B330" s="7" t="s">
        <v>140</v>
      </c>
      <c r="C330" s="8" t="s">
        <v>54</v>
      </c>
      <c r="D330" s="8" t="s">
        <v>98</v>
      </c>
      <c r="E330" s="8" t="s">
        <v>198</v>
      </c>
      <c r="F330" s="8" t="s">
        <v>141</v>
      </c>
      <c r="G330" s="10">
        <v>80000</v>
      </c>
      <c r="H330" s="36">
        <f t="shared" ref="H330:H420" si="6">I330-G330</f>
        <v>0</v>
      </c>
      <c r="I330" s="10">
        <v>80000</v>
      </c>
    </row>
    <row r="331" spans="2:9" ht="52.5" x14ac:dyDescent="0.2">
      <c r="B331" s="7" t="s">
        <v>373</v>
      </c>
      <c r="C331" s="8" t="s">
        <v>54</v>
      </c>
      <c r="D331" s="8" t="s">
        <v>98</v>
      </c>
      <c r="E331" s="8" t="s">
        <v>207</v>
      </c>
      <c r="F331" s="8"/>
      <c r="G331" s="10">
        <f t="shared" ref="G331:I331" si="7">G332</f>
        <v>200000</v>
      </c>
      <c r="H331" s="36">
        <f t="shared" si="6"/>
        <v>396000</v>
      </c>
      <c r="I331" s="10">
        <f t="shared" si="7"/>
        <v>596000</v>
      </c>
    </row>
    <row r="332" spans="2:9" ht="46.5" customHeight="1" x14ac:dyDescent="0.2">
      <c r="B332" s="7" t="s">
        <v>324</v>
      </c>
      <c r="C332" s="8" t="s">
        <v>54</v>
      </c>
      <c r="D332" s="8" t="s">
        <v>98</v>
      </c>
      <c r="E332" s="8" t="s">
        <v>208</v>
      </c>
      <c r="F332" s="8"/>
      <c r="G332" s="10">
        <f>G333+G334</f>
        <v>200000</v>
      </c>
      <c r="H332" s="36">
        <f t="shared" si="6"/>
        <v>396000</v>
      </c>
      <c r="I332" s="10">
        <f>I333+I334</f>
        <v>596000</v>
      </c>
    </row>
    <row r="333" spans="2:9" ht="31.5" x14ac:dyDescent="0.2">
      <c r="B333" s="7" t="s">
        <v>140</v>
      </c>
      <c r="C333" s="8" t="s">
        <v>54</v>
      </c>
      <c r="D333" s="8" t="s">
        <v>98</v>
      </c>
      <c r="E333" s="8" t="s">
        <v>208</v>
      </c>
      <c r="F333" s="8" t="s">
        <v>141</v>
      </c>
      <c r="G333" s="10">
        <v>200000</v>
      </c>
      <c r="H333" s="36">
        <f t="shared" si="6"/>
        <v>0</v>
      </c>
      <c r="I333" s="10">
        <v>200000</v>
      </c>
    </row>
    <row r="334" spans="2:9" x14ac:dyDescent="0.2">
      <c r="B334" s="7" t="s">
        <v>180</v>
      </c>
      <c r="C334" s="8" t="s">
        <v>54</v>
      </c>
      <c r="D334" s="8" t="s">
        <v>98</v>
      </c>
      <c r="E334" s="8" t="s">
        <v>208</v>
      </c>
      <c r="F334" s="8" t="s">
        <v>181</v>
      </c>
      <c r="G334" s="10">
        <v>0</v>
      </c>
      <c r="H334" s="36">
        <f t="shared" si="6"/>
        <v>396000</v>
      </c>
      <c r="I334" s="10">
        <v>396000</v>
      </c>
    </row>
    <row r="335" spans="2:9" ht="21" x14ac:dyDescent="0.2">
      <c r="B335" s="7" t="s">
        <v>144</v>
      </c>
      <c r="C335" s="8" t="s">
        <v>54</v>
      </c>
      <c r="D335" s="8" t="s">
        <v>98</v>
      </c>
      <c r="E335" s="8" t="s">
        <v>145</v>
      </c>
      <c r="F335" s="8"/>
      <c r="G335" s="10">
        <f>G336+G337</f>
        <v>46300</v>
      </c>
      <c r="H335" s="36">
        <f t="shared" si="6"/>
        <v>0</v>
      </c>
      <c r="I335" s="10">
        <f>I336+I337</f>
        <v>46300</v>
      </c>
    </row>
    <row r="336" spans="2:9" ht="21" x14ac:dyDescent="0.2">
      <c r="B336" s="7" t="s">
        <v>26</v>
      </c>
      <c r="C336" s="8" t="s">
        <v>54</v>
      </c>
      <c r="D336" s="8" t="s">
        <v>98</v>
      </c>
      <c r="E336" s="8" t="s">
        <v>145</v>
      </c>
      <c r="F336" s="8" t="s">
        <v>41</v>
      </c>
      <c r="G336" s="10">
        <f>1300+12000+8000</f>
        <v>21300</v>
      </c>
      <c r="H336" s="36">
        <f t="shared" si="6"/>
        <v>0</v>
      </c>
      <c r="I336" s="10">
        <f>1300+12000+8000</f>
        <v>21300</v>
      </c>
    </row>
    <row r="337" spans="2:9" ht="21" x14ac:dyDescent="0.2">
      <c r="B337" s="7" t="s">
        <v>30</v>
      </c>
      <c r="C337" s="8" t="s">
        <v>54</v>
      </c>
      <c r="D337" s="8" t="s">
        <v>98</v>
      </c>
      <c r="E337" s="8" t="s">
        <v>145</v>
      </c>
      <c r="F337" s="8" t="s">
        <v>42</v>
      </c>
      <c r="G337" s="10">
        <f>25000</f>
        <v>25000</v>
      </c>
      <c r="H337" s="36">
        <f t="shared" si="6"/>
        <v>0</v>
      </c>
      <c r="I337" s="10">
        <f>25000</f>
        <v>25000</v>
      </c>
    </row>
    <row r="338" spans="2:9" x14ac:dyDescent="0.2">
      <c r="B338" s="7" t="s">
        <v>171</v>
      </c>
      <c r="C338" s="8" t="s">
        <v>54</v>
      </c>
      <c r="D338" s="8" t="s">
        <v>54</v>
      </c>
      <c r="E338" s="8"/>
      <c r="F338" s="8"/>
      <c r="G338" s="10">
        <f>G340+G343+G345+G349</f>
        <v>2932600</v>
      </c>
      <c r="H338" s="36">
        <f t="shared" si="6"/>
        <v>226115</v>
      </c>
      <c r="I338" s="10">
        <f>I340+I343+I345+I349</f>
        <v>3158715</v>
      </c>
    </row>
    <row r="339" spans="2:9" ht="52.5" x14ac:dyDescent="0.2">
      <c r="B339" s="7" t="s">
        <v>365</v>
      </c>
      <c r="C339" s="8" t="s">
        <v>54</v>
      </c>
      <c r="D339" s="8" t="s">
        <v>54</v>
      </c>
      <c r="E339" s="8" t="s">
        <v>172</v>
      </c>
      <c r="F339" s="8"/>
      <c r="G339" s="10">
        <f>G340+G343+G345</f>
        <v>1168600</v>
      </c>
      <c r="H339" s="36">
        <f t="shared" si="6"/>
        <v>226115</v>
      </c>
      <c r="I339" s="10">
        <f>I340+I343+I345</f>
        <v>1394715</v>
      </c>
    </row>
    <row r="340" spans="2:9" ht="52.5" x14ac:dyDescent="0.2">
      <c r="B340" s="7" t="s">
        <v>325</v>
      </c>
      <c r="C340" s="8" t="s">
        <v>54</v>
      </c>
      <c r="D340" s="8" t="s">
        <v>54</v>
      </c>
      <c r="E340" s="8" t="s">
        <v>214</v>
      </c>
      <c r="F340" s="8"/>
      <c r="G340" s="10">
        <f>G342+G341</f>
        <v>996700</v>
      </c>
      <c r="H340" s="36">
        <f t="shared" si="6"/>
        <v>0</v>
      </c>
      <c r="I340" s="10">
        <f>I342+I341</f>
        <v>996700</v>
      </c>
    </row>
    <row r="341" spans="2:9" x14ac:dyDescent="0.2">
      <c r="B341" s="7" t="s">
        <v>39</v>
      </c>
      <c r="C341" s="8" t="s">
        <v>54</v>
      </c>
      <c r="D341" s="8" t="s">
        <v>54</v>
      </c>
      <c r="E341" s="8" t="s">
        <v>214</v>
      </c>
      <c r="F341" s="8" t="s">
        <v>40</v>
      </c>
      <c r="G341" s="10">
        <f>727100+219600</f>
        <v>946700</v>
      </c>
      <c r="H341" s="36">
        <f t="shared" si="6"/>
        <v>0</v>
      </c>
      <c r="I341" s="10">
        <f>727100+219600</f>
        <v>946700</v>
      </c>
    </row>
    <row r="342" spans="2:9" ht="21" x14ac:dyDescent="0.2">
      <c r="B342" s="7" t="s">
        <v>30</v>
      </c>
      <c r="C342" s="8" t="s">
        <v>54</v>
      </c>
      <c r="D342" s="8" t="s">
        <v>54</v>
      </c>
      <c r="E342" s="8" t="s">
        <v>214</v>
      </c>
      <c r="F342" s="8" t="s">
        <v>42</v>
      </c>
      <c r="G342" s="10">
        <v>50000</v>
      </c>
      <c r="H342" s="36">
        <f t="shared" si="6"/>
        <v>0</v>
      </c>
      <c r="I342" s="10">
        <v>50000</v>
      </c>
    </row>
    <row r="343" spans="2:9" ht="42" hidden="1" x14ac:dyDescent="0.2">
      <c r="B343" s="7" t="s">
        <v>215</v>
      </c>
      <c r="C343" s="8" t="s">
        <v>54</v>
      </c>
      <c r="D343" s="8" t="s">
        <v>54</v>
      </c>
      <c r="E343" s="8" t="s">
        <v>216</v>
      </c>
      <c r="F343" s="8"/>
      <c r="G343" s="10">
        <f>G344</f>
        <v>0</v>
      </c>
      <c r="H343" s="36">
        <f t="shared" si="6"/>
        <v>0</v>
      </c>
      <c r="I343" s="10">
        <f>I344</f>
        <v>0</v>
      </c>
    </row>
    <row r="344" spans="2:9" hidden="1" x14ac:dyDescent="0.2">
      <c r="B344" s="7" t="s">
        <v>39</v>
      </c>
      <c r="C344" s="8" t="s">
        <v>54</v>
      </c>
      <c r="D344" s="8" t="s">
        <v>54</v>
      </c>
      <c r="E344" s="8" t="s">
        <v>216</v>
      </c>
      <c r="F344" s="8" t="s">
        <v>40</v>
      </c>
      <c r="G344" s="10">
        <v>0</v>
      </c>
      <c r="H344" s="36">
        <f t="shared" si="6"/>
        <v>0</v>
      </c>
      <c r="I344" s="10">
        <v>0</v>
      </c>
    </row>
    <row r="345" spans="2:9" ht="52.5" x14ac:dyDescent="0.2">
      <c r="B345" s="7" t="s">
        <v>326</v>
      </c>
      <c r="C345" s="8" t="s">
        <v>54</v>
      </c>
      <c r="D345" s="8" t="s">
        <v>54</v>
      </c>
      <c r="E345" s="8" t="s">
        <v>216</v>
      </c>
      <c r="F345" s="8"/>
      <c r="G345" s="10">
        <f>G346+G347+G348</f>
        <v>171900</v>
      </c>
      <c r="H345" s="36">
        <f t="shared" si="6"/>
        <v>226115</v>
      </c>
      <c r="I345" s="10">
        <f>I346+I347+I348</f>
        <v>398015</v>
      </c>
    </row>
    <row r="346" spans="2:9" x14ac:dyDescent="0.2">
      <c r="B346" s="7" t="s">
        <v>39</v>
      </c>
      <c r="C346" s="8" t="s">
        <v>54</v>
      </c>
      <c r="D346" s="8" t="s">
        <v>54</v>
      </c>
      <c r="E346" s="8" t="s">
        <v>216</v>
      </c>
      <c r="F346" s="8" t="s">
        <v>40</v>
      </c>
      <c r="G346" s="10">
        <v>48400</v>
      </c>
      <c r="H346" s="36">
        <f t="shared" si="6"/>
        <v>0</v>
      </c>
      <c r="I346" s="10">
        <v>48400</v>
      </c>
    </row>
    <row r="347" spans="2:9" ht="21" x14ac:dyDescent="0.2">
      <c r="B347" s="7" t="s">
        <v>26</v>
      </c>
      <c r="C347" s="8" t="s">
        <v>54</v>
      </c>
      <c r="D347" s="8" t="s">
        <v>54</v>
      </c>
      <c r="E347" s="8" t="s">
        <v>216</v>
      </c>
      <c r="F347" s="8" t="s">
        <v>41</v>
      </c>
      <c r="G347" s="10">
        <f>1100</f>
        <v>1100</v>
      </c>
      <c r="H347" s="36">
        <f t="shared" si="6"/>
        <v>0</v>
      </c>
      <c r="I347" s="10">
        <f>1100</f>
        <v>1100</v>
      </c>
    </row>
    <row r="348" spans="2:9" ht="21" x14ac:dyDescent="0.2">
      <c r="B348" s="7" t="s">
        <v>30</v>
      </c>
      <c r="C348" s="8" t="s">
        <v>54</v>
      </c>
      <c r="D348" s="8" t="s">
        <v>54</v>
      </c>
      <c r="E348" s="8" t="s">
        <v>216</v>
      </c>
      <c r="F348" s="8" t="s">
        <v>42</v>
      </c>
      <c r="G348" s="10">
        <f>592400+3500-3500-500000+30000</f>
        <v>122400</v>
      </c>
      <c r="H348" s="36">
        <f t="shared" si="6"/>
        <v>226115</v>
      </c>
      <c r="I348" s="10">
        <v>348515</v>
      </c>
    </row>
    <row r="349" spans="2:9" ht="42" x14ac:dyDescent="0.2">
      <c r="B349" s="7" t="s">
        <v>217</v>
      </c>
      <c r="C349" s="8" t="s">
        <v>54</v>
      </c>
      <c r="D349" s="8" t="s">
        <v>54</v>
      </c>
      <c r="E349" s="8" t="s">
        <v>218</v>
      </c>
      <c r="F349" s="8"/>
      <c r="G349" s="10">
        <f>G351+G350</f>
        <v>1764000</v>
      </c>
      <c r="H349" s="36">
        <f t="shared" si="6"/>
        <v>0</v>
      </c>
      <c r="I349" s="10">
        <f>I351+I350</f>
        <v>1764000</v>
      </c>
    </row>
    <row r="350" spans="2:9" ht="21" x14ac:dyDescent="0.2">
      <c r="B350" s="7" t="s">
        <v>219</v>
      </c>
      <c r="C350" s="8" t="s">
        <v>54</v>
      </c>
      <c r="D350" s="8" t="s">
        <v>54</v>
      </c>
      <c r="E350" s="8" t="s">
        <v>218</v>
      </c>
      <c r="F350" s="8" t="s">
        <v>220</v>
      </c>
      <c r="G350" s="10">
        <v>648000</v>
      </c>
      <c r="H350" s="36">
        <f t="shared" si="6"/>
        <v>0</v>
      </c>
      <c r="I350" s="10">
        <v>648000</v>
      </c>
    </row>
    <row r="351" spans="2:9" ht="21" x14ac:dyDescent="0.2">
      <c r="B351" s="7" t="s">
        <v>30</v>
      </c>
      <c r="C351" s="8" t="s">
        <v>54</v>
      </c>
      <c r="D351" s="8" t="s">
        <v>54</v>
      </c>
      <c r="E351" s="8" t="s">
        <v>218</v>
      </c>
      <c r="F351" s="8" t="s">
        <v>181</v>
      </c>
      <c r="G351" s="10">
        <v>1116000</v>
      </c>
      <c r="H351" s="36">
        <f t="shared" si="6"/>
        <v>0</v>
      </c>
      <c r="I351" s="10">
        <v>1116000</v>
      </c>
    </row>
    <row r="352" spans="2:9" x14ac:dyDescent="0.2">
      <c r="B352" s="7" t="s">
        <v>221</v>
      </c>
      <c r="C352" s="8" t="s">
        <v>54</v>
      </c>
      <c r="D352" s="8" t="s">
        <v>93</v>
      </c>
      <c r="E352" s="8"/>
      <c r="F352" s="8"/>
      <c r="G352" s="9">
        <f>G354+G356+G363+G365</f>
        <v>17327946</v>
      </c>
      <c r="H352" s="36">
        <f t="shared" si="6"/>
        <v>2818</v>
      </c>
      <c r="I352" s="9">
        <f>I354+I356+I363+I365</f>
        <v>17330764</v>
      </c>
    </row>
    <row r="353" spans="2:9" ht="42" x14ac:dyDescent="0.2">
      <c r="B353" s="7" t="s">
        <v>387</v>
      </c>
      <c r="C353" s="8" t="s">
        <v>54</v>
      </c>
      <c r="D353" s="8" t="s">
        <v>93</v>
      </c>
      <c r="E353" s="8" t="s">
        <v>222</v>
      </c>
      <c r="F353" s="8"/>
      <c r="G353" s="10">
        <f>G354+G356+G363</f>
        <v>17327946</v>
      </c>
      <c r="H353" s="36">
        <f t="shared" si="6"/>
        <v>-13800</v>
      </c>
      <c r="I353" s="10">
        <f>I354+I356+I363</f>
        <v>17314146</v>
      </c>
    </row>
    <row r="354" spans="2:9" ht="42" x14ac:dyDescent="0.2">
      <c r="B354" s="7" t="s">
        <v>388</v>
      </c>
      <c r="C354" s="8" t="s">
        <v>54</v>
      </c>
      <c r="D354" s="8" t="s">
        <v>93</v>
      </c>
      <c r="E354" s="8" t="s">
        <v>223</v>
      </c>
      <c r="F354" s="8"/>
      <c r="G354" s="10">
        <f>G355</f>
        <v>580030</v>
      </c>
      <c r="H354" s="36">
        <f t="shared" si="6"/>
        <v>0</v>
      </c>
      <c r="I354" s="10">
        <f>I355</f>
        <v>580030</v>
      </c>
    </row>
    <row r="355" spans="2:9" x14ac:dyDescent="0.2">
      <c r="B355" s="7" t="s">
        <v>39</v>
      </c>
      <c r="C355" s="8" t="s">
        <v>54</v>
      </c>
      <c r="D355" s="8" t="s">
        <v>93</v>
      </c>
      <c r="E355" s="8" t="s">
        <v>223</v>
      </c>
      <c r="F355" s="8" t="s">
        <v>40</v>
      </c>
      <c r="G355" s="10">
        <f>445490+134540</f>
        <v>580030</v>
      </c>
      <c r="H355" s="36">
        <f t="shared" si="6"/>
        <v>0</v>
      </c>
      <c r="I355" s="10">
        <f>445490+134540</f>
        <v>580030</v>
      </c>
    </row>
    <row r="356" spans="2:9" ht="42" x14ac:dyDescent="0.2">
      <c r="B356" s="7" t="s">
        <v>374</v>
      </c>
      <c r="C356" s="8" t="s">
        <v>54</v>
      </c>
      <c r="D356" s="8" t="s">
        <v>93</v>
      </c>
      <c r="E356" s="8" t="s">
        <v>224</v>
      </c>
      <c r="F356" s="8"/>
      <c r="G356" s="10">
        <f>G357+G358+G359+G360+G361+G362</f>
        <v>15374316</v>
      </c>
      <c r="H356" s="36">
        <f t="shared" si="6"/>
        <v>-13800</v>
      </c>
      <c r="I356" s="10">
        <f>I357+I358+I359+I360+I361+I362</f>
        <v>15360516</v>
      </c>
    </row>
    <row r="357" spans="2:9" x14ac:dyDescent="0.2">
      <c r="B357" s="7" t="s">
        <v>39</v>
      </c>
      <c r="C357" s="8" t="s">
        <v>54</v>
      </c>
      <c r="D357" s="8" t="s">
        <v>93</v>
      </c>
      <c r="E357" s="8" t="s">
        <v>224</v>
      </c>
      <c r="F357" s="8" t="s">
        <v>40</v>
      </c>
      <c r="G357" s="10">
        <f>8020960+2422330</f>
        <v>10443290</v>
      </c>
      <c r="H357" s="36">
        <f t="shared" si="6"/>
        <v>0</v>
      </c>
      <c r="I357" s="10">
        <f>8020960+2422330</f>
        <v>10443290</v>
      </c>
    </row>
    <row r="358" spans="2:9" ht="21" x14ac:dyDescent="0.2">
      <c r="B358" s="7" t="s">
        <v>26</v>
      </c>
      <c r="C358" s="8" t="s">
        <v>54</v>
      </c>
      <c r="D358" s="8" t="s">
        <v>93</v>
      </c>
      <c r="E358" s="8" t="s">
        <v>224</v>
      </c>
      <c r="F358" s="8" t="s">
        <v>41</v>
      </c>
      <c r="G358" s="10">
        <v>400000</v>
      </c>
      <c r="H358" s="36">
        <f t="shared" si="6"/>
        <v>0</v>
      </c>
      <c r="I358" s="10">
        <v>400000</v>
      </c>
    </row>
    <row r="359" spans="2:9" ht="21" x14ac:dyDescent="0.2">
      <c r="B359" s="7" t="s">
        <v>31</v>
      </c>
      <c r="C359" s="8" t="s">
        <v>54</v>
      </c>
      <c r="D359" s="8" t="s">
        <v>93</v>
      </c>
      <c r="E359" s="8" t="s">
        <v>224</v>
      </c>
      <c r="F359" s="8" t="s">
        <v>37</v>
      </c>
      <c r="G359" s="10">
        <f>270000+76281</f>
        <v>346281</v>
      </c>
      <c r="H359" s="36">
        <f t="shared" si="6"/>
        <v>73772</v>
      </c>
      <c r="I359" s="10">
        <v>420053</v>
      </c>
    </row>
    <row r="360" spans="2:9" ht="21" x14ac:dyDescent="0.2">
      <c r="B360" s="7" t="s">
        <v>30</v>
      </c>
      <c r="C360" s="8" t="s">
        <v>54</v>
      </c>
      <c r="D360" s="8" t="s">
        <v>93</v>
      </c>
      <c r="E360" s="8" t="s">
        <v>224</v>
      </c>
      <c r="F360" s="8" t="s">
        <v>42</v>
      </c>
      <c r="G360" s="10">
        <v>4078955</v>
      </c>
      <c r="H360" s="36">
        <f t="shared" si="6"/>
        <v>-87572</v>
      </c>
      <c r="I360" s="10">
        <v>3991383</v>
      </c>
    </row>
    <row r="361" spans="2:9" ht="21" x14ac:dyDescent="0.2">
      <c r="B361" s="7" t="s">
        <v>47</v>
      </c>
      <c r="C361" s="8" t="s">
        <v>54</v>
      </c>
      <c r="D361" s="8" t="s">
        <v>93</v>
      </c>
      <c r="E361" s="8" t="s">
        <v>224</v>
      </c>
      <c r="F361" s="8" t="s">
        <v>48</v>
      </c>
      <c r="G361" s="10">
        <v>62220</v>
      </c>
      <c r="H361" s="36">
        <f t="shared" si="6"/>
        <v>0</v>
      </c>
      <c r="I361" s="10">
        <v>62220</v>
      </c>
    </row>
    <row r="362" spans="2:9" x14ac:dyDescent="0.2">
      <c r="B362" s="7" t="s">
        <v>49</v>
      </c>
      <c r="C362" s="8" t="s">
        <v>54</v>
      </c>
      <c r="D362" s="8" t="s">
        <v>93</v>
      </c>
      <c r="E362" s="8" t="s">
        <v>224</v>
      </c>
      <c r="F362" s="8" t="s">
        <v>50</v>
      </c>
      <c r="G362" s="10">
        <v>43570</v>
      </c>
      <c r="H362" s="36">
        <f t="shared" si="6"/>
        <v>0</v>
      </c>
      <c r="I362" s="10">
        <v>43570</v>
      </c>
    </row>
    <row r="363" spans="2:9" ht="42" x14ac:dyDescent="0.2">
      <c r="B363" s="7" t="s">
        <v>389</v>
      </c>
      <c r="C363" s="8" t="s">
        <v>54</v>
      </c>
      <c r="D363" s="8" t="s">
        <v>93</v>
      </c>
      <c r="E363" s="8" t="s">
        <v>225</v>
      </c>
      <c r="F363" s="8"/>
      <c r="G363" s="10">
        <f>G364</f>
        <v>1373600</v>
      </c>
      <c r="H363" s="36">
        <f t="shared" si="6"/>
        <v>0</v>
      </c>
      <c r="I363" s="10">
        <f>I364</f>
        <v>1373600</v>
      </c>
    </row>
    <row r="364" spans="2:9" x14ac:dyDescent="0.2">
      <c r="B364" s="7" t="s">
        <v>39</v>
      </c>
      <c r="C364" s="8" t="s">
        <v>54</v>
      </c>
      <c r="D364" s="8" t="s">
        <v>93</v>
      </c>
      <c r="E364" s="8" t="s">
        <v>225</v>
      </c>
      <c r="F364" s="8" t="s">
        <v>40</v>
      </c>
      <c r="G364" s="10">
        <f>1055000+318600</f>
        <v>1373600</v>
      </c>
      <c r="H364" s="36">
        <f t="shared" si="6"/>
        <v>0</v>
      </c>
      <c r="I364" s="10">
        <f>1055000+318600</f>
        <v>1373600</v>
      </c>
    </row>
    <row r="365" spans="2:9" ht="63" x14ac:dyDescent="0.2">
      <c r="B365" s="7" t="s">
        <v>457</v>
      </c>
      <c r="C365" s="8" t="s">
        <v>54</v>
      </c>
      <c r="D365" s="8" t="s">
        <v>93</v>
      </c>
      <c r="E365" s="8" t="s">
        <v>276</v>
      </c>
      <c r="F365" s="8"/>
      <c r="G365" s="10">
        <f>G366</f>
        <v>0</v>
      </c>
      <c r="H365" s="9">
        <f t="shared" si="6"/>
        <v>16618</v>
      </c>
      <c r="I365" s="10">
        <f>I366</f>
        <v>16618</v>
      </c>
    </row>
    <row r="366" spans="2:9" ht="52.5" x14ac:dyDescent="0.2">
      <c r="B366" s="7" t="s">
        <v>458</v>
      </c>
      <c r="C366" s="8" t="s">
        <v>54</v>
      </c>
      <c r="D366" s="8" t="s">
        <v>93</v>
      </c>
      <c r="E366" s="8" t="s">
        <v>277</v>
      </c>
      <c r="F366" s="8"/>
      <c r="G366" s="10">
        <f>G367</f>
        <v>0</v>
      </c>
      <c r="H366" s="9">
        <f t="shared" si="6"/>
        <v>16618</v>
      </c>
      <c r="I366" s="10">
        <f>I367</f>
        <v>16618</v>
      </c>
    </row>
    <row r="367" spans="2:9" ht="21" x14ac:dyDescent="0.2">
      <c r="B367" s="7" t="s">
        <v>30</v>
      </c>
      <c r="C367" s="8" t="s">
        <v>54</v>
      </c>
      <c r="D367" s="8" t="s">
        <v>93</v>
      </c>
      <c r="E367" s="8" t="s">
        <v>277</v>
      </c>
      <c r="F367" s="8" t="s">
        <v>42</v>
      </c>
      <c r="G367" s="10">
        <v>0</v>
      </c>
      <c r="H367" s="9">
        <f t="shared" si="6"/>
        <v>16618</v>
      </c>
      <c r="I367" s="10">
        <v>16618</v>
      </c>
    </row>
    <row r="368" spans="2:9" x14ac:dyDescent="0.2">
      <c r="B368" s="23" t="s">
        <v>263</v>
      </c>
      <c r="C368" s="5" t="s">
        <v>174</v>
      </c>
      <c r="D368" s="5" t="s">
        <v>256</v>
      </c>
      <c r="E368" s="5"/>
      <c r="F368" s="5"/>
      <c r="G368" s="15">
        <f>G369+G412</f>
        <v>27419570</v>
      </c>
      <c r="H368" s="35">
        <f t="shared" si="6"/>
        <v>7465980.200000003</v>
      </c>
      <c r="I368" s="15">
        <f>I369+I412</f>
        <v>34885550.200000003</v>
      </c>
    </row>
    <row r="369" spans="2:9" x14ac:dyDescent="0.2">
      <c r="B369" s="7" t="s">
        <v>173</v>
      </c>
      <c r="C369" s="8" t="s">
        <v>174</v>
      </c>
      <c r="D369" s="8" t="s">
        <v>15</v>
      </c>
      <c r="E369" s="8"/>
      <c r="F369" s="8"/>
      <c r="G369" s="9">
        <f>G371+G373+G377+G387+G390+G393+G410+G395+G382+G400+G403+G405+G407+G397+G380</f>
        <v>23162430</v>
      </c>
      <c r="H369" s="36">
        <f t="shared" si="6"/>
        <v>7221980.1999999993</v>
      </c>
      <c r="I369" s="9">
        <f>I371+I373+I377+I387+I390+I393+I410+I395+I382+I400+I403+I405+I407+I397+I380</f>
        <v>30384410.199999999</v>
      </c>
    </row>
    <row r="370" spans="2:9" ht="42" x14ac:dyDescent="0.2">
      <c r="B370" s="7" t="s">
        <v>175</v>
      </c>
      <c r="C370" s="8" t="s">
        <v>174</v>
      </c>
      <c r="D370" s="8" t="s">
        <v>15</v>
      </c>
      <c r="E370" s="8" t="s">
        <v>176</v>
      </c>
      <c r="F370" s="8"/>
      <c r="G370" s="9">
        <f>G371+G373</f>
        <v>15476603</v>
      </c>
      <c r="H370" s="36">
        <f t="shared" si="6"/>
        <v>1200000</v>
      </c>
      <c r="I370" s="9">
        <f>I371+I373</f>
        <v>16676603</v>
      </c>
    </row>
    <row r="371" spans="2:9" ht="39.75" customHeight="1" x14ac:dyDescent="0.2">
      <c r="B371" s="7" t="s">
        <v>327</v>
      </c>
      <c r="C371" s="8" t="s">
        <v>174</v>
      </c>
      <c r="D371" s="8" t="s">
        <v>15</v>
      </c>
      <c r="E371" s="8" t="s">
        <v>177</v>
      </c>
      <c r="F371" s="8"/>
      <c r="G371" s="9">
        <f>G372</f>
        <v>15326603</v>
      </c>
      <c r="H371" s="36">
        <f t="shared" si="6"/>
        <v>0</v>
      </c>
      <c r="I371" s="9">
        <f>I372</f>
        <v>15326603</v>
      </c>
    </row>
    <row r="372" spans="2:9" ht="31.5" x14ac:dyDescent="0.2">
      <c r="B372" s="7" t="s">
        <v>140</v>
      </c>
      <c r="C372" s="8" t="s">
        <v>174</v>
      </c>
      <c r="D372" s="8" t="s">
        <v>15</v>
      </c>
      <c r="E372" s="8" t="s">
        <v>177</v>
      </c>
      <c r="F372" s="8" t="s">
        <v>141</v>
      </c>
      <c r="G372" s="9">
        <f>4355503+10971100</f>
        <v>15326603</v>
      </c>
      <c r="H372" s="36">
        <f t="shared" si="6"/>
        <v>0</v>
      </c>
      <c r="I372" s="9">
        <f>4355503+10971100</f>
        <v>15326603</v>
      </c>
    </row>
    <row r="373" spans="2:9" ht="42" x14ac:dyDescent="0.2">
      <c r="B373" s="7" t="s">
        <v>375</v>
      </c>
      <c r="C373" s="8" t="s">
        <v>174</v>
      </c>
      <c r="D373" s="8" t="s">
        <v>15</v>
      </c>
      <c r="E373" s="8" t="s">
        <v>178</v>
      </c>
      <c r="F373" s="8"/>
      <c r="G373" s="9">
        <f>G375+G374+G376</f>
        <v>150000</v>
      </c>
      <c r="H373" s="36">
        <f t="shared" si="6"/>
        <v>1200000</v>
      </c>
      <c r="I373" s="9">
        <f>I375+I374+I376</f>
        <v>1350000</v>
      </c>
    </row>
    <row r="374" spans="2:9" ht="21" x14ac:dyDescent="0.2">
      <c r="B374" s="7" t="s">
        <v>30</v>
      </c>
      <c r="C374" s="8" t="s">
        <v>174</v>
      </c>
      <c r="D374" s="8" t="s">
        <v>15</v>
      </c>
      <c r="E374" s="8" t="s">
        <v>178</v>
      </c>
      <c r="F374" s="8" t="s">
        <v>42</v>
      </c>
      <c r="G374" s="9">
        <v>0</v>
      </c>
      <c r="H374" s="36">
        <f t="shared" si="6"/>
        <v>1000000</v>
      </c>
      <c r="I374" s="9">
        <v>1000000</v>
      </c>
    </row>
    <row r="375" spans="2:9" ht="31.5" x14ac:dyDescent="0.2">
      <c r="B375" s="7" t="s">
        <v>140</v>
      </c>
      <c r="C375" s="8" t="s">
        <v>174</v>
      </c>
      <c r="D375" s="8" t="s">
        <v>15</v>
      </c>
      <c r="E375" s="8" t="s">
        <v>178</v>
      </c>
      <c r="F375" s="8" t="s">
        <v>141</v>
      </c>
      <c r="G375" s="9">
        <v>150000</v>
      </c>
      <c r="H375" s="36">
        <f t="shared" si="6"/>
        <v>0</v>
      </c>
      <c r="I375" s="9">
        <v>150000</v>
      </c>
    </row>
    <row r="376" spans="2:9" ht="21" x14ac:dyDescent="0.2">
      <c r="B376" s="7" t="s">
        <v>30</v>
      </c>
      <c r="C376" s="8" t="s">
        <v>174</v>
      </c>
      <c r="D376" s="8" t="s">
        <v>15</v>
      </c>
      <c r="E376" s="8" t="s">
        <v>178</v>
      </c>
      <c r="F376" s="8" t="s">
        <v>181</v>
      </c>
      <c r="G376" s="9">
        <v>0</v>
      </c>
      <c r="H376" s="9">
        <f t="shared" si="6"/>
        <v>200000</v>
      </c>
      <c r="I376" s="9">
        <v>200000</v>
      </c>
    </row>
    <row r="377" spans="2:9" ht="63" x14ac:dyDescent="0.2">
      <c r="B377" s="7" t="s">
        <v>460</v>
      </c>
      <c r="C377" s="8" t="s">
        <v>174</v>
      </c>
      <c r="D377" s="8" t="s">
        <v>15</v>
      </c>
      <c r="E377" s="8" t="s">
        <v>459</v>
      </c>
      <c r="F377" s="8"/>
      <c r="G377" s="10">
        <f>G378+G379</f>
        <v>0</v>
      </c>
      <c r="H377" s="9">
        <f t="shared" si="6"/>
        <v>1403935.17</v>
      </c>
      <c r="I377" s="10">
        <f>I378+I379</f>
        <v>1403935.17</v>
      </c>
    </row>
    <row r="378" spans="2:9" ht="21" x14ac:dyDescent="0.2">
      <c r="B378" s="7" t="s">
        <v>30</v>
      </c>
      <c r="C378" s="8" t="s">
        <v>174</v>
      </c>
      <c r="D378" s="8" t="s">
        <v>15</v>
      </c>
      <c r="E378" s="8" t="s">
        <v>459</v>
      </c>
      <c r="F378" s="8" t="s">
        <v>42</v>
      </c>
      <c r="G378" s="10">
        <v>0</v>
      </c>
      <c r="H378" s="9">
        <f t="shared" si="6"/>
        <v>675000</v>
      </c>
      <c r="I378" s="10">
        <v>675000</v>
      </c>
    </row>
    <row r="379" spans="2:9" ht="31.5" x14ac:dyDescent="0.2">
      <c r="B379" s="7" t="s">
        <v>473</v>
      </c>
      <c r="C379" s="8" t="s">
        <v>174</v>
      </c>
      <c r="D379" s="8" t="s">
        <v>15</v>
      </c>
      <c r="E379" s="8" t="s">
        <v>459</v>
      </c>
      <c r="F379" s="8" t="s">
        <v>469</v>
      </c>
      <c r="G379" s="10">
        <v>0</v>
      </c>
      <c r="H379" s="9">
        <f t="shared" si="6"/>
        <v>728935.17</v>
      </c>
      <c r="I379" s="10">
        <v>728935.17</v>
      </c>
    </row>
    <row r="380" spans="2:9" x14ac:dyDescent="0.2">
      <c r="B380" s="7"/>
      <c r="C380" s="8" t="s">
        <v>174</v>
      </c>
      <c r="D380" s="8" t="s">
        <v>15</v>
      </c>
      <c r="E380" s="8" t="s">
        <v>499</v>
      </c>
      <c r="F380" s="8"/>
      <c r="G380" s="10">
        <f>G381</f>
        <v>0</v>
      </c>
      <c r="H380" s="9">
        <f t="shared" si="6"/>
        <v>120694.83</v>
      </c>
      <c r="I380" s="10">
        <f>I381</f>
        <v>120694.83</v>
      </c>
    </row>
    <row r="381" spans="2:9" x14ac:dyDescent="0.2">
      <c r="B381" s="7" t="s">
        <v>254</v>
      </c>
      <c r="C381" s="8" t="s">
        <v>174</v>
      </c>
      <c r="D381" s="8" t="s">
        <v>15</v>
      </c>
      <c r="E381" s="8" t="s">
        <v>499</v>
      </c>
      <c r="F381" s="8" t="s">
        <v>255</v>
      </c>
      <c r="G381" s="10">
        <v>0</v>
      </c>
      <c r="H381" s="9">
        <f t="shared" si="6"/>
        <v>120694.83</v>
      </c>
      <c r="I381" s="10">
        <v>120694.83</v>
      </c>
    </row>
    <row r="382" spans="2:9" ht="42" x14ac:dyDescent="0.2">
      <c r="B382" s="7" t="s">
        <v>462</v>
      </c>
      <c r="C382" s="8" t="s">
        <v>174</v>
      </c>
      <c r="D382" s="8" t="s">
        <v>15</v>
      </c>
      <c r="E382" s="8" t="s">
        <v>461</v>
      </c>
      <c r="F382" s="8"/>
      <c r="G382" s="9">
        <f>G383+G385+G384</f>
        <v>0</v>
      </c>
      <c r="H382" s="9">
        <f t="shared" si="6"/>
        <v>4210800</v>
      </c>
      <c r="I382" s="9">
        <f>I383+I385+I384</f>
        <v>4210800</v>
      </c>
    </row>
    <row r="383" spans="2:9" ht="31.5" x14ac:dyDescent="0.2">
      <c r="B383" s="7" t="s">
        <v>140</v>
      </c>
      <c r="C383" s="8" t="s">
        <v>174</v>
      </c>
      <c r="D383" s="8" t="s">
        <v>15</v>
      </c>
      <c r="E383" s="8" t="s">
        <v>461</v>
      </c>
      <c r="F383" s="8" t="s">
        <v>141</v>
      </c>
      <c r="G383" s="9">
        <v>0</v>
      </c>
      <c r="H383" s="9">
        <f t="shared" si="6"/>
        <v>3927928</v>
      </c>
      <c r="I383" s="9">
        <v>3927928</v>
      </c>
    </row>
    <row r="384" spans="2:9" ht="31.5" x14ac:dyDescent="0.2">
      <c r="B384" s="7" t="s">
        <v>473</v>
      </c>
      <c r="C384" s="8" t="s">
        <v>174</v>
      </c>
      <c r="D384" s="8" t="s">
        <v>15</v>
      </c>
      <c r="E384" s="8" t="s">
        <v>461</v>
      </c>
      <c r="F384" s="8" t="s">
        <v>469</v>
      </c>
      <c r="G384" s="9">
        <v>0</v>
      </c>
      <c r="H384" s="9">
        <f t="shared" si="6"/>
        <v>211872</v>
      </c>
      <c r="I384" s="9">
        <v>211872</v>
      </c>
    </row>
    <row r="385" spans="2:9" ht="42" customHeight="1" x14ac:dyDescent="0.2">
      <c r="B385" s="7" t="s">
        <v>463</v>
      </c>
      <c r="C385" s="8" t="s">
        <v>174</v>
      </c>
      <c r="D385" s="8" t="s">
        <v>15</v>
      </c>
      <c r="E385" s="8" t="s">
        <v>461</v>
      </c>
      <c r="F385" s="8" t="s">
        <v>186</v>
      </c>
      <c r="G385" s="9">
        <v>0</v>
      </c>
      <c r="H385" s="9">
        <f t="shared" si="6"/>
        <v>71000</v>
      </c>
      <c r="I385" s="9">
        <v>71000</v>
      </c>
    </row>
    <row r="386" spans="2:9" ht="42" x14ac:dyDescent="0.2">
      <c r="B386" s="7" t="s">
        <v>182</v>
      </c>
      <c r="C386" s="8" t="s">
        <v>174</v>
      </c>
      <c r="D386" s="8" t="s">
        <v>15</v>
      </c>
      <c r="E386" s="8" t="s">
        <v>183</v>
      </c>
      <c r="F386" s="8"/>
      <c r="G386" s="9">
        <f>G387</f>
        <v>230000</v>
      </c>
      <c r="H386" s="36">
        <f t="shared" si="6"/>
        <v>0</v>
      </c>
      <c r="I386" s="9">
        <f>I387</f>
        <v>230000</v>
      </c>
    </row>
    <row r="387" spans="2:9" ht="52.5" x14ac:dyDescent="0.2">
      <c r="B387" s="7" t="s">
        <v>376</v>
      </c>
      <c r="C387" s="8" t="s">
        <v>174</v>
      </c>
      <c r="D387" s="8" t="s">
        <v>15</v>
      </c>
      <c r="E387" s="8" t="s">
        <v>184</v>
      </c>
      <c r="F387" s="8"/>
      <c r="G387" s="9">
        <f>G388</f>
        <v>230000</v>
      </c>
      <c r="H387" s="36">
        <f t="shared" si="6"/>
        <v>0</v>
      </c>
      <c r="I387" s="9">
        <f>I388</f>
        <v>230000</v>
      </c>
    </row>
    <row r="388" spans="2:9" ht="48" customHeight="1" x14ac:dyDescent="0.2">
      <c r="B388" s="7" t="s">
        <v>185</v>
      </c>
      <c r="C388" s="8" t="s">
        <v>174</v>
      </c>
      <c r="D388" s="8" t="s">
        <v>15</v>
      </c>
      <c r="E388" s="8" t="s">
        <v>184</v>
      </c>
      <c r="F388" s="8" t="s">
        <v>186</v>
      </c>
      <c r="G388" s="9">
        <v>230000</v>
      </c>
      <c r="H388" s="36">
        <f t="shared" si="6"/>
        <v>0</v>
      </c>
      <c r="I388" s="9">
        <v>230000</v>
      </c>
    </row>
    <row r="389" spans="2:9" ht="45" customHeight="1" x14ac:dyDescent="0.2">
      <c r="B389" s="7" t="s">
        <v>187</v>
      </c>
      <c r="C389" s="8" t="s">
        <v>174</v>
      </c>
      <c r="D389" s="8" t="s">
        <v>15</v>
      </c>
      <c r="E389" s="14" t="s">
        <v>188</v>
      </c>
      <c r="F389" s="9"/>
      <c r="G389" s="9">
        <f>G390+G393</f>
        <v>7108027</v>
      </c>
      <c r="H389" s="36">
        <f t="shared" si="6"/>
        <v>-50000</v>
      </c>
      <c r="I389" s="9">
        <f>I390+I393</f>
        <v>7058027</v>
      </c>
    </row>
    <row r="390" spans="2:9" ht="42" x14ac:dyDescent="0.2">
      <c r="B390" s="7" t="s">
        <v>377</v>
      </c>
      <c r="C390" s="8" t="s">
        <v>174</v>
      </c>
      <c r="D390" s="8" t="s">
        <v>15</v>
      </c>
      <c r="E390" s="9" t="s">
        <v>189</v>
      </c>
      <c r="F390" s="9"/>
      <c r="G390" s="9">
        <f>G391+G392</f>
        <v>7108027</v>
      </c>
      <c r="H390" s="36">
        <f t="shared" si="6"/>
        <v>-50000</v>
      </c>
      <c r="I390" s="9">
        <f>I391+I392</f>
        <v>7058027</v>
      </c>
    </row>
    <row r="391" spans="2:9" ht="31.5" x14ac:dyDescent="0.2">
      <c r="B391" s="7" t="s">
        <v>140</v>
      </c>
      <c r="C391" s="8" t="s">
        <v>174</v>
      </c>
      <c r="D391" s="8" t="s">
        <v>15</v>
      </c>
      <c r="E391" s="9" t="s">
        <v>189</v>
      </c>
      <c r="F391" s="9" t="s">
        <v>141</v>
      </c>
      <c r="G391" s="9">
        <f>1009027+5899000</f>
        <v>6908027</v>
      </c>
      <c r="H391" s="36">
        <f t="shared" si="6"/>
        <v>0</v>
      </c>
      <c r="I391" s="9">
        <f>1009027+5899000</f>
        <v>6908027</v>
      </c>
    </row>
    <row r="392" spans="2:9" ht="21" x14ac:dyDescent="0.2">
      <c r="B392" s="7" t="s">
        <v>30</v>
      </c>
      <c r="C392" s="8" t="s">
        <v>174</v>
      </c>
      <c r="D392" s="8" t="s">
        <v>15</v>
      </c>
      <c r="E392" s="9" t="s">
        <v>189</v>
      </c>
      <c r="F392" s="33">
        <v>612</v>
      </c>
      <c r="G392" s="9">
        <v>200000</v>
      </c>
      <c r="H392" s="36">
        <f t="shared" si="6"/>
        <v>-50000</v>
      </c>
      <c r="I392" s="9">
        <v>150000</v>
      </c>
    </row>
    <row r="393" spans="2:9" ht="42" hidden="1" x14ac:dyDescent="0.2">
      <c r="B393" s="7" t="s">
        <v>378</v>
      </c>
      <c r="C393" s="8" t="s">
        <v>174</v>
      </c>
      <c r="D393" s="8" t="s">
        <v>15</v>
      </c>
      <c r="E393" s="9" t="s">
        <v>190</v>
      </c>
      <c r="F393" s="9"/>
      <c r="G393" s="9">
        <f>G394</f>
        <v>0</v>
      </c>
      <c r="H393" s="36">
        <f t="shared" si="6"/>
        <v>0</v>
      </c>
      <c r="I393" s="9">
        <f>I394</f>
        <v>0</v>
      </c>
    </row>
    <row r="394" spans="2:9" ht="31.5" hidden="1" x14ac:dyDescent="0.2">
      <c r="B394" s="7" t="s">
        <v>140</v>
      </c>
      <c r="C394" s="8" t="s">
        <v>174</v>
      </c>
      <c r="D394" s="8" t="s">
        <v>15</v>
      </c>
      <c r="E394" s="9" t="s">
        <v>190</v>
      </c>
      <c r="F394" s="9" t="s">
        <v>141</v>
      </c>
      <c r="G394" s="9">
        <v>0</v>
      </c>
      <c r="H394" s="36">
        <f t="shared" si="6"/>
        <v>0</v>
      </c>
      <c r="I394" s="9">
        <v>0</v>
      </c>
    </row>
    <row r="395" spans="2:9" ht="42" x14ac:dyDescent="0.2">
      <c r="B395" s="7" t="s">
        <v>379</v>
      </c>
      <c r="C395" s="8" t="s">
        <v>174</v>
      </c>
      <c r="D395" s="8" t="s">
        <v>15</v>
      </c>
      <c r="E395" s="8" t="s">
        <v>179</v>
      </c>
      <c r="F395" s="8"/>
      <c r="G395" s="9">
        <f>G396</f>
        <v>5800</v>
      </c>
      <c r="H395" s="36">
        <f t="shared" si="6"/>
        <v>-600</v>
      </c>
      <c r="I395" s="9">
        <f>I396</f>
        <v>5200</v>
      </c>
    </row>
    <row r="396" spans="2:9" x14ac:dyDescent="0.2">
      <c r="B396" s="7" t="s">
        <v>180</v>
      </c>
      <c r="C396" s="8" t="s">
        <v>174</v>
      </c>
      <c r="D396" s="8" t="s">
        <v>15</v>
      </c>
      <c r="E396" s="8" t="s">
        <v>179</v>
      </c>
      <c r="F396" s="8" t="s">
        <v>181</v>
      </c>
      <c r="G396" s="9">
        <v>5800</v>
      </c>
      <c r="H396" s="36">
        <f t="shared" si="6"/>
        <v>-600</v>
      </c>
      <c r="I396" s="9">
        <v>5200</v>
      </c>
    </row>
    <row r="397" spans="2:9" ht="31.5" x14ac:dyDescent="0.2">
      <c r="B397" s="7" t="s">
        <v>498</v>
      </c>
      <c r="C397" s="8" t="s">
        <v>174</v>
      </c>
      <c r="D397" s="8" t="s">
        <v>15</v>
      </c>
      <c r="E397" s="8" t="s">
        <v>497</v>
      </c>
      <c r="F397" s="8"/>
      <c r="G397" s="9">
        <f>G398</f>
        <v>0</v>
      </c>
      <c r="H397" s="36">
        <f t="shared" si="6"/>
        <v>100000</v>
      </c>
      <c r="I397" s="9">
        <f>I398</f>
        <v>100000</v>
      </c>
    </row>
    <row r="398" spans="2:9" x14ac:dyDescent="0.2">
      <c r="B398" s="7" t="s">
        <v>180</v>
      </c>
      <c r="C398" s="8" t="s">
        <v>174</v>
      </c>
      <c r="D398" s="8" t="s">
        <v>15</v>
      </c>
      <c r="E398" s="8" t="s">
        <v>497</v>
      </c>
      <c r="F398" s="8" t="s">
        <v>181</v>
      </c>
      <c r="G398" s="9">
        <v>0</v>
      </c>
      <c r="H398" s="36">
        <f t="shared" si="6"/>
        <v>100000</v>
      </c>
      <c r="I398" s="9">
        <v>100000</v>
      </c>
    </row>
    <row r="399" spans="2:9" ht="52.5" x14ac:dyDescent="0.2">
      <c r="B399" s="7" t="s">
        <v>466</v>
      </c>
      <c r="C399" s="8" t="s">
        <v>174</v>
      </c>
      <c r="D399" s="8" t="s">
        <v>15</v>
      </c>
      <c r="E399" s="8" t="s">
        <v>464</v>
      </c>
      <c r="F399" s="8"/>
      <c r="G399" s="10">
        <f>G400</f>
        <v>0</v>
      </c>
      <c r="H399" s="9">
        <f t="shared" si="6"/>
        <v>237150.2</v>
      </c>
      <c r="I399" s="10">
        <f>I400</f>
        <v>237150.2</v>
      </c>
    </row>
    <row r="400" spans="2:9" ht="52.5" x14ac:dyDescent="0.2">
      <c r="B400" s="7" t="s">
        <v>467</v>
      </c>
      <c r="C400" s="8" t="s">
        <v>174</v>
      </c>
      <c r="D400" s="8" t="s">
        <v>15</v>
      </c>
      <c r="E400" s="8" t="s">
        <v>465</v>
      </c>
      <c r="F400" s="8"/>
      <c r="G400" s="10">
        <f>G401+G402</f>
        <v>0</v>
      </c>
      <c r="H400" s="9">
        <f t="shared" si="6"/>
        <v>237150.2</v>
      </c>
      <c r="I400" s="10">
        <f>I401+I402</f>
        <v>237150.2</v>
      </c>
    </row>
    <row r="401" spans="2:9" ht="21" x14ac:dyDescent="0.2">
      <c r="B401" s="7" t="s">
        <v>30</v>
      </c>
      <c r="C401" s="8" t="s">
        <v>174</v>
      </c>
      <c r="D401" s="8" t="s">
        <v>15</v>
      </c>
      <c r="E401" s="8" t="s">
        <v>465</v>
      </c>
      <c r="F401" s="8" t="s">
        <v>42</v>
      </c>
      <c r="G401" s="10">
        <v>0</v>
      </c>
      <c r="H401" s="9">
        <f t="shared" si="6"/>
        <v>187150.2</v>
      </c>
      <c r="I401" s="10">
        <f>185950.2+1200</f>
        <v>187150.2</v>
      </c>
    </row>
    <row r="402" spans="2:9" x14ac:dyDescent="0.2">
      <c r="B402" s="7" t="s">
        <v>180</v>
      </c>
      <c r="C402" s="8" t="s">
        <v>174</v>
      </c>
      <c r="D402" s="8" t="s">
        <v>15</v>
      </c>
      <c r="E402" s="8" t="s">
        <v>465</v>
      </c>
      <c r="F402" s="8" t="s">
        <v>181</v>
      </c>
      <c r="G402" s="10">
        <v>0</v>
      </c>
      <c r="H402" s="9">
        <f t="shared" si="6"/>
        <v>50000</v>
      </c>
      <c r="I402" s="10">
        <v>50000</v>
      </c>
    </row>
    <row r="403" spans="2:9" ht="84" hidden="1" x14ac:dyDescent="0.2">
      <c r="B403" s="7" t="s">
        <v>472</v>
      </c>
      <c r="C403" s="8" t="s">
        <v>174</v>
      </c>
      <c r="D403" s="8" t="s">
        <v>15</v>
      </c>
      <c r="E403" s="8" t="s">
        <v>468</v>
      </c>
      <c r="F403" s="8"/>
      <c r="G403" s="10">
        <f>G404</f>
        <v>0</v>
      </c>
      <c r="H403" s="9">
        <f t="shared" si="6"/>
        <v>0</v>
      </c>
      <c r="I403" s="10">
        <f>I404</f>
        <v>0</v>
      </c>
    </row>
    <row r="404" spans="2:9" ht="31.5" hidden="1" x14ac:dyDescent="0.2">
      <c r="B404" s="7" t="s">
        <v>473</v>
      </c>
      <c r="C404" s="8" t="s">
        <v>174</v>
      </c>
      <c r="D404" s="8" t="s">
        <v>15</v>
      </c>
      <c r="E404" s="8" t="s">
        <v>468</v>
      </c>
      <c r="F404" s="8" t="s">
        <v>469</v>
      </c>
      <c r="G404" s="10">
        <v>0</v>
      </c>
      <c r="H404" s="9">
        <f t="shared" si="6"/>
        <v>0</v>
      </c>
      <c r="I404" s="10">
        <v>0</v>
      </c>
    </row>
    <row r="405" spans="2:9" ht="94.5" hidden="1" x14ac:dyDescent="0.2">
      <c r="B405" s="7" t="s">
        <v>474</v>
      </c>
      <c r="C405" s="8" t="s">
        <v>174</v>
      </c>
      <c r="D405" s="8" t="s">
        <v>15</v>
      </c>
      <c r="E405" s="8" t="s">
        <v>470</v>
      </c>
      <c r="F405" s="8"/>
      <c r="G405" s="10">
        <f>G406</f>
        <v>0</v>
      </c>
      <c r="H405" s="9">
        <f t="shared" si="6"/>
        <v>0</v>
      </c>
      <c r="I405" s="10">
        <f>I406</f>
        <v>0</v>
      </c>
    </row>
    <row r="406" spans="2:9" hidden="1" x14ac:dyDescent="0.2">
      <c r="B406" s="7" t="s">
        <v>254</v>
      </c>
      <c r="C406" s="8" t="s">
        <v>174</v>
      </c>
      <c r="D406" s="8" t="s">
        <v>15</v>
      </c>
      <c r="E406" s="8" t="s">
        <v>470</v>
      </c>
      <c r="F406" s="8" t="s">
        <v>255</v>
      </c>
      <c r="G406" s="10">
        <v>0</v>
      </c>
      <c r="H406" s="9">
        <f t="shared" si="6"/>
        <v>0</v>
      </c>
      <c r="I406" s="10">
        <v>0</v>
      </c>
    </row>
    <row r="407" spans="2:9" ht="63" hidden="1" x14ac:dyDescent="0.2">
      <c r="B407" s="7" t="s">
        <v>475</v>
      </c>
      <c r="C407" s="8" t="s">
        <v>174</v>
      </c>
      <c r="D407" s="8" t="s">
        <v>15</v>
      </c>
      <c r="E407" s="8" t="s">
        <v>471</v>
      </c>
      <c r="F407" s="8"/>
      <c r="G407" s="10">
        <f>G408</f>
        <v>0</v>
      </c>
      <c r="H407" s="9">
        <f t="shared" si="6"/>
        <v>0</v>
      </c>
      <c r="I407" s="10">
        <f>I408</f>
        <v>0</v>
      </c>
    </row>
    <row r="408" spans="2:9" ht="31.5" hidden="1" x14ac:dyDescent="0.2">
      <c r="B408" s="7" t="s">
        <v>473</v>
      </c>
      <c r="C408" s="8" t="s">
        <v>174</v>
      </c>
      <c r="D408" s="8" t="s">
        <v>15</v>
      </c>
      <c r="E408" s="8" t="s">
        <v>471</v>
      </c>
      <c r="F408" s="8" t="s">
        <v>469</v>
      </c>
      <c r="G408" s="10">
        <v>0</v>
      </c>
      <c r="H408" s="9">
        <f t="shared" si="6"/>
        <v>0</v>
      </c>
      <c r="I408" s="10">
        <v>0</v>
      </c>
    </row>
    <row r="409" spans="2:9" ht="63" x14ac:dyDescent="0.2">
      <c r="B409" s="7" t="s">
        <v>321</v>
      </c>
      <c r="C409" s="8" t="s">
        <v>174</v>
      </c>
      <c r="D409" s="8" t="s">
        <v>15</v>
      </c>
      <c r="E409" s="14" t="s">
        <v>191</v>
      </c>
      <c r="F409" s="9"/>
      <c r="G409" s="9">
        <f>G410</f>
        <v>342000</v>
      </c>
      <c r="H409" s="36">
        <f t="shared" si="6"/>
        <v>0</v>
      </c>
      <c r="I409" s="9">
        <f>I410</f>
        <v>342000</v>
      </c>
    </row>
    <row r="410" spans="2:9" ht="52.5" x14ac:dyDescent="0.2">
      <c r="B410" s="7" t="s">
        <v>322</v>
      </c>
      <c r="C410" s="8" t="s">
        <v>174</v>
      </c>
      <c r="D410" s="8" t="s">
        <v>15</v>
      </c>
      <c r="E410" s="9" t="s">
        <v>192</v>
      </c>
      <c r="F410" s="9"/>
      <c r="G410" s="9">
        <f>G411</f>
        <v>342000</v>
      </c>
      <c r="H410" s="36">
        <f t="shared" si="6"/>
        <v>0</v>
      </c>
      <c r="I410" s="9">
        <f>I411</f>
        <v>342000</v>
      </c>
    </row>
    <row r="411" spans="2:9" ht="31.5" x14ac:dyDescent="0.2">
      <c r="B411" s="7" t="s">
        <v>140</v>
      </c>
      <c r="C411" s="8" t="s">
        <v>174</v>
      </c>
      <c r="D411" s="8" t="s">
        <v>15</v>
      </c>
      <c r="E411" s="9" t="s">
        <v>192</v>
      </c>
      <c r="F411" s="9" t="s">
        <v>141</v>
      </c>
      <c r="G411" s="9">
        <v>342000</v>
      </c>
      <c r="H411" s="36">
        <f t="shared" si="6"/>
        <v>0</v>
      </c>
      <c r="I411" s="9">
        <v>342000</v>
      </c>
    </row>
    <row r="412" spans="2:9" x14ac:dyDescent="0.2">
      <c r="B412" s="7" t="s">
        <v>193</v>
      </c>
      <c r="C412" s="8" t="s">
        <v>174</v>
      </c>
      <c r="D412" s="8" t="s">
        <v>33</v>
      </c>
      <c r="E412" s="8"/>
      <c r="F412" s="8"/>
      <c r="G412" s="9">
        <f>G416+G423+G413</f>
        <v>4257140</v>
      </c>
      <c r="H412" s="36">
        <f t="shared" si="6"/>
        <v>244000</v>
      </c>
      <c r="I412" s="9">
        <f>I416+I423+I413</f>
        <v>4501140</v>
      </c>
    </row>
    <row r="413" spans="2:9" ht="42" x14ac:dyDescent="0.2">
      <c r="B413" s="40" t="s">
        <v>477</v>
      </c>
      <c r="C413" s="8" t="s">
        <v>174</v>
      </c>
      <c r="D413" s="8" t="s">
        <v>33</v>
      </c>
      <c r="E413" s="8" t="s">
        <v>476</v>
      </c>
      <c r="F413" s="8"/>
      <c r="G413" s="9">
        <f>G414</f>
        <v>0</v>
      </c>
      <c r="H413" s="9">
        <f t="shared" si="6"/>
        <v>244000</v>
      </c>
      <c r="I413" s="9">
        <f>I414</f>
        <v>244000</v>
      </c>
    </row>
    <row r="414" spans="2:9" x14ac:dyDescent="0.2">
      <c r="B414" s="40" t="s">
        <v>39</v>
      </c>
      <c r="C414" s="8" t="s">
        <v>174</v>
      </c>
      <c r="D414" s="8" t="s">
        <v>33</v>
      </c>
      <c r="E414" s="8" t="s">
        <v>476</v>
      </c>
      <c r="F414" s="8" t="s">
        <v>40</v>
      </c>
      <c r="G414" s="9">
        <v>0</v>
      </c>
      <c r="H414" s="9">
        <f t="shared" si="6"/>
        <v>244000</v>
      </c>
      <c r="I414" s="9">
        <v>244000</v>
      </c>
    </row>
    <row r="415" spans="2:9" ht="42" x14ac:dyDescent="0.2">
      <c r="B415" s="7" t="s">
        <v>384</v>
      </c>
      <c r="C415" s="8" t="s">
        <v>174</v>
      </c>
      <c r="D415" s="8" t="s">
        <v>33</v>
      </c>
      <c r="E415" s="8" t="s">
        <v>194</v>
      </c>
      <c r="F415" s="8"/>
      <c r="G415" s="10">
        <f>G423+G416</f>
        <v>4257140</v>
      </c>
      <c r="H415" s="36">
        <f t="shared" si="6"/>
        <v>0</v>
      </c>
      <c r="I415" s="10">
        <f>I423+I416</f>
        <v>4257140</v>
      </c>
    </row>
    <row r="416" spans="2:9" ht="42" x14ac:dyDescent="0.2">
      <c r="B416" s="7" t="s">
        <v>385</v>
      </c>
      <c r="C416" s="8" t="s">
        <v>174</v>
      </c>
      <c r="D416" s="8" t="s">
        <v>33</v>
      </c>
      <c r="E416" s="8" t="s">
        <v>195</v>
      </c>
      <c r="F416" s="8"/>
      <c r="G416" s="10">
        <f>G417+G418+G419+G420+G421+G422</f>
        <v>3353540</v>
      </c>
      <c r="H416" s="36">
        <f t="shared" si="6"/>
        <v>0</v>
      </c>
      <c r="I416" s="10">
        <f>I417+I418+I419+I420+I421+I422</f>
        <v>3353540</v>
      </c>
    </row>
    <row r="417" spans="2:9" x14ac:dyDescent="0.2">
      <c r="B417" s="7" t="s">
        <v>39</v>
      </c>
      <c r="C417" s="8" t="s">
        <v>174</v>
      </c>
      <c r="D417" s="8" t="s">
        <v>33</v>
      </c>
      <c r="E417" s="8" t="s">
        <v>195</v>
      </c>
      <c r="F417" s="8" t="s">
        <v>40</v>
      </c>
      <c r="G417" s="10">
        <f>1872150+565390</f>
        <v>2437540</v>
      </c>
      <c r="H417" s="36">
        <f t="shared" si="6"/>
        <v>0</v>
      </c>
      <c r="I417" s="10">
        <f>1872150+565390</f>
        <v>2437540</v>
      </c>
    </row>
    <row r="418" spans="2:9" ht="21" x14ac:dyDescent="0.2">
      <c r="B418" s="7" t="s">
        <v>26</v>
      </c>
      <c r="C418" s="8" t="s">
        <v>174</v>
      </c>
      <c r="D418" s="8" t="s">
        <v>33</v>
      </c>
      <c r="E418" s="8" t="s">
        <v>195</v>
      </c>
      <c r="F418" s="8" t="s">
        <v>41</v>
      </c>
      <c r="G418" s="10">
        <v>28500</v>
      </c>
      <c r="H418" s="36">
        <f t="shared" si="6"/>
        <v>0</v>
      </c>
      <c r="I418" s="10">
        <v>28500</v>
      </c>
    </row>
    <row r="419" spans="2:9" ht="21" x14ac:dyDescent="0.2">
      <c r="B419" s="7" t="s">
        <v>31</v>
      </c>
      <c r="C419" s="8" t="s">
        <v>174</v>
      </c>
      <c r="D419" s="8" t="s">
        <v>33</v>
      </c>
      <c r="E419" s="8" t="s">
        <v>195</v>
      </c>
      <c r="F419" s="8" t="s">
        <v>37</v>
      </c>
      <c r="G419" s="10">
        <v>60100</v>
      </c>
      <c r="H419" s="36">
        <f t="shared" si="6"/>
        <v>0</v>
      </c>
      <c r="I419" s="10">
        <v>60100</v>
      </c>
    </row>
    <row r="420" spans="2:9" ht="21" x14ac:dyDescent="0.2">
      <c r="B420" s="7" t="s">
        <v>30</v>
      </c>
      <c r="C420" s="8" t="s">
        <v>174</v>
      </c>
      <c r="D420" s="8" t="s">
        <v>33</v>
      </c>
      <c r="E420" s="8" t="s">
        <v>195</v>
      </c>
      <c r="F420" s="8" t="s">
        <v>42</v>
      </c>
      <c r="G420" s="10">
        <v>801850</v>
      </c>
      <c r="H420" s="36">
        <f t="shared" si="6"/>
        <v>0</v>
      </c>
      <c r="I420" s="10">
        <v>801850</v>
      </c>
    </row>
    <row r="421" spans="2:9" ht="21" x14ac:dyDescent="0.2">
      <c r="B421" s="7" t="s">
        <v>47</v>
      </c>
      <c r="C421" s="8" t="s">
        <v>174</v>
      </c>
      <c r="D421" s="8" t="s">
        <v>33</v>
      </c>
      <c r="E421" s="8" t="s">
        <v>195</v>
      </c>
      <c r="F421" s="8" t="s">
        <v>48</v>
      </c>
      <c r="G421" s="10">
        <v>3100</v>
      </c>
      <c r="H421" s="36">
        <f t="shared" ref="H421:H488" si="8">I421-G421</f>
        <v>0</v>
      </c>
      <c r="I421" s="10">
        <v>3100</v>
      </c>
    </row>
    <row r="422" spans="2:9" x14ac:dyDescent="0.2">
      <c r="B422" s="7" t="s">
        <v>49</v>
      </c>
      <c r="C422" s="8" t="s">
        <v>174</v>
      </c>
      <c r="D422" s="8" t="s">
        <v>33</v>
      </c>
      <c r="E422" s="8" t="s">
        <v>195</v>
      </c>
      <c r="F422" s="8" t="s">
        <v>50</v>
      </c>
      <c r="G422" s="10">
        <v>22450</v>
      </c>
      <c r="H422" s="36">
        <f t="shared" si="8"/>
        <v>0</v>
      </c>
      <c r="I422" s="10">
        <v>22450</v>
      </c>
    </row>
    <row r="423" spans="2:9" ht="42" x14ac:dyDescent="0.2">
      <c r="B423" s="7" t="s">
        <v>386</v>
      </c>
      <c r="C423" s="8" t="s">
        <v>174</v>
      </c>
      <c r="D423" s="8" t="s">
        <v>33</v>
      </c>
      <c r="E423" s="8" t="s">
        <v>196</v>
      </c>
      <c r="F423" s="8"/>
      <c r="G423" s="10">
        <f>G424</f>
        <v>903600</v>
      </c>
      <c r="H423" s="36">
        <f t="shared" si="8"/>
        <v>0</v>
      </c>
      <c r="I423" s="10">
        <f>I424</f>
        <v>903600</v>
      </c>
    </row>
    <row r="424" spans="2:9" ht="15.75" customHeight="1" x14ac:dyDescent="0.2">
      <c r="B424" s="7" t="s">
        <v>39</v>
      </c>
      <c r="C424" s="8" t="s">
        <v>174</v>
      </c>
      <c r="D424" s="8" t="s">
        <v>33</v>
      </c>
      <c r="E424" s="8" t="s">
        <v>196</v>
      </c>
      <c r="F424" s="8" t="s">
        <v>40</v>
      </c>
      <c r="G424" s="10">
        <f>694000+209600</f>
        <v>903600</v>
      </c>
      <c r="H424" s="36">
        <f t="shared" si="8"/>
        <v>0</v>
      </c>
      <c r="I424" s="10">
        <f>694000+209600</f>
        <v>903600</v>
      </c>
    </row>
    <row r="425" spans="2:9" ht="15.75" customHeight="1" x14ac:dyDescent="0.2">
      <c r="B425" s="23" t="s">
        <v>264</v>
      </c>
      <c r="C425" s="5" t="s">
        <v>147</v>
      </c>
      <c r="D425" s="5" t="s">
        <v>256</v>
      </c>
      <c r="E425" s="5"/>
      <c r="F425" s="5"/>
      <c r="G425" s="35">
        <f>G426+G430+G444+G447</f>
        <v>8387600</v>
      </c>
      <c r="H425" s="35">
        <f t="shared" si="8"/>
        <v>548273</v>
      </c>
      <c r="I425" s="35">
        <f>I426+I430+I444+I447</f>
        <v>8935873</v>
      </c>
    </row>
    <row r="426" spans="2:9" x14ac:dyDescent="0.2">
      <c r="B426" s="7" t="s">
        <v>146</v>
      </c>
      <c r="C426" s="8" t="s">
        <v>147</v>
      </c>
      <c r="D426" s="8" t="s">
        <v>15</v>
      </c>
      <c r="E426" s="8"/>
      <c r="F426" s="8"/>
      <c r="G426" s="10">
        <f>G428</f>
        <v>390000</v>
      </c>
      <c r="H426" s="36">
        <f t="shared" si="8"/>
        <v>0</v>
      </c>
      <c r="I426" s="10">
        <f>I428</f>
        <v>390000</v>
      </c>
    </row>
    <row r="427" spans="2:9" ht="63" x14ac:dyDescent="0.2">
      <c r="B427" s="7" t="s">
        <v>330</v>
      </c>
      <c r="C427" s="8" t="s">
        <v>147</v>
      </c>
      <c r="D427" s="8" t="s">
        <v>15</v>
      </c>
      <c r="E427" s="8" t="s">
        <v>79</v>
      </c>
      <c r="F427" s="8"/>
      <c r="G427" s="10">
        <f>G428</f>
        <v>390000</v>
      </c>
      <c r="H427" s="36">
        <f t="shared" si="8"/>
        <v>0</v>
      </c>
      <c r="I427" s="10">
        <f>I428</f>
        <v>390000</v>
      </c>
    </row>
    <row r="428" spans="2:9" ht="52.5" x14ac:dyDescent="0.2">
      <c r="B428" s="7" t="s">
        <v>329</v>
      </c>
      <c r="C428" s="8" t="s">
        <v>147</v>
      </c>
      <c r="D428" s="8" t="s">
        <v>15</v>
      </c>
      <c r="E428" s="8" t="s">
        <v>328</v>
      </c>
      <c r="F428" s="8"/>
      <c r="G428" s="10">
        <f>G429</f>
        <v>390000</v>
      </c>
      <c r="H428" s="36">
        <f t="shared" si="8"/>
        <v>0</v>
      </c>
      <c r="I428" s="10">
        <f>I429</f>
        <v>390000</v>
      </c>
    </row>
    <row r="429" spans="2:9" ht="21" x14ac:dyDescent="0.2">
      <c r="B429" s="7" t="s">
        <v>148</v>
      </c>
      <c r="C429" s="8" t="s">
        <v>147</v>
      </c>
      <c r="D429" s="8" t="s">
        <v>15</v>
      </c>
      <c r="E429" s="8" t="s">
        <v>328</v>
      </c>
      <c r="F429" s="8" t="s">
        <v>149</v>
      </c>
      <c r="G429" s="10">
        <v>390000</v>
      </c>
      <c r="H429" s="36">
        <f t="shared" si="8"/>
        <v>0</v>
      </c>
      <c r="I429" s="10">
        <v>390000</v>
      </c>
    </row>
    <row r="430" spans="2:9" x14ac:dyDescent="0.2">
      <c r="B430" s="7" t="s">
        <v>150</v>
      </c>
      <c r="C430" s="8" t="s">
        <v>147</v>
      </c>
      <c r="D430" s="8" t="s">
        <v>21</v>
      </c>
      <c r="E430" s="8"/>
      <c r="F430" s="8"/>
      <c r="G430" s="10">
        <f>G440+G442+G436+G438+G431+G433</f>
        <v>4974400</v>
      </c>
      <c r="H430" s="36">
        <f t="shared" si="8"/>
        <v>548273</v>
      </c>
      <c r="I430" s="10">
        <f>I440+I442+I436+I438+I431+I433</f>
        <v>5522673</v>
      </c>
    </row>
    <row r="431" spans="2:9" ht="73.5" x14ac:dyDescent="0.2">
      <c r="B431" s="7" t="s">
        <v>479</v>
      </c>
      <c r="C431" s="8" t="s">
        <v>147</v>
      </c>
      <c r="D431" s="8" t="s">
        <v>21</v>
      </c>
      <c r="E431" s="8" t="s">
        <v>478</v>
      </c>
      <c r="F431" s="8"/>
      <c r="G431" s="10">
        <f>G432</f>
        <v>0</v>
      </c>
      <c r="H431" s="9">
        <f t="shared" si="8"/>
        <v>97200</v>
      </c>
      <c r="I431" s="10">
        <f>I432</f>
        <v>97200</v>
      </c>
    </row>
    <row r="432" spans="2:9" ht="31.5" x14ac:dyDescent="0.2">
      <c r="B432" s="7" t="s">
        <v>473</v>
      </c>
      <c r="C432" s="8" t="s">
        <v>147</v>
      </c>
      <c r="D432" s="8" t="s">
        <v>21</v>
      </c>
      <c r="E432" s="8" t="s">
        <v>478</v>
      </c>
      <c r="F432" s="8" t="s">
        <v>469</v>
      </c>
      <c r="G432" s="10">
        <v>0</v>
      </c>
      <c r="H432" s="9">
        <f t="shared" si="8"/>
        <v>97200</v>
      </c>
      <c r="I432" s="10">
        <v>97200</v>
      </c>
    </row>
    <row r="433" spans="2:9" ht="52.5" x14ac:dyDescent="0.2">
      <c r="B433" s="7" t="s">
        <v>481</v>
      </c>
      <c r="C433" s="8" t="s">
        <v>147</v>
      </c>
      <c r="D433" s="8" t="s">
        <v>21</v>
      </c>
      <c r="E433" s="8" t="s">
        <v>480</v>
      </c>
      <c r="F433" s="8"/>
      <c r="G433" s="10">
        <f>G434</f>
        <v>0</v>
      </c>
      <c r="H433" s="9">
        <f t="shared" si="8"/>
        <v>1348600</v>
      </c>
      <c r="I433" s="10">
        <f>I434</f>
        <v>1348600</v>
      </c>
    </row>
    <row r="434" spans="2:9" x14ac:dyDescent="0.2">
      <c r="B434" s="7" t="s">
        <v>282</v>
      </c>
      <c r="C434" s="8" t="s">
        <v>147</v>
      </c>
      <c r="D434" s="8" t="s">
        <v>21</v>
      </c>
      <c r="E434" s="8" t="s">
        <v>480</v>
      </c>
      <c r="F434" s="8" t="s">
        <v>281</v>
      </c>
      <c r="G434" s="10">
        <v>0</v>
      </c>
      <c r="H434" s="9">
        <f t="shared" si="8"/>
        <v>1348600</v>
      </c>
      <c r="I434" s="10">
        <v>1348600</v>
      </c>
    </row>
    <row r="435" spans="2:9" ht="42" hidden="1" customHeight="1" x14ac:dyDescent="0.2">
      <c r="B435" s="7" t="s">
        <v>331</v>
      </c>
      <c r="C435" s="8" t="s">
        <v>147</v>
      </c>
      <c r="D435" s="8" t="s">
        <v>21</v>
      </c>
      <c r="E435" s="8" t="s">
        <v>279</v>
      </c>
      <c r="F435" s="8"/>
      <c r="G435" s="10">
        <f>G436</f>
        <v>0</v>
      </c>
      <c r="H435" s="36">
        <f t="shared" si="8"/>
        <v>0</v>
      </c>
      <c r="I435" s="10">
        <f>I436</f>
        <v>0</v>
      </c>
    </row>
    <row r="436" spans="2:9" ht="51.75" hidden="1" customHeight="1" x14ac:dyDescent="0.2">
      <c r="B436" s="7" t="s">
        <v>332</v>
      </c>
      <c r="C436" s="8" t="s">
        <v>147</v>
      </c>
      <c r="D436" s="8" t="s">
        <v>21</v>
      </c>
      <c r="E436" s="8" t="s">
        <v>280</v>
      </c>
      <c r="F436" s="8"/>
      <c r="G436" s="10">
        <f>G437</f>
        <v>0</v>
      </c>
      <c r="H436" s="36">
        <f t="shared" si="8"/>
        <v>0</v>
      </c>
      <c r="I436" s="10">
        <f>I437</f>
        <v>0</v>
      </c>
    </row>
    <row r="437" spans="2:9" ht="15" hidden="1" customHeight="1" x14ac:dyDescent="0.2">
      <c r="B437" s="7" t="s">
        <v>282</v>
      </c>
      <c r="C437" s="8" t="s">
        <v>147</v>
      </c>
      <c r="D437" s="8" t="s">
        <v>21</v>
      </c>
      <c r="E437" s="8" t="s">
        <v>280</v>
      </c>
      <c r="F437" s="8" t="s">
        <v>281</v>
      </c>
      <c r="G437" s="10">
        <v>0</v>
      </c>
      <c r="H437" s="36">
        <f t="shared" si="8"/>
        <v>0</v>
      </c>
      <c r="I437" s="10">
        <v>0</v>
      </c>
    </row>
    <row r="438" spans="2:9" ht="57.75" customHeight="1" x14ac:dyDescent="0.2">
      <c r="B438" s="7" t="s">
        <v>398</v>
      </c>
      <c r="C438" s="8" t="s">
        <v>147</v>
      </c>
      <c r="D438" s="8" t="s">
        <v>21</v>
      </c>
      <c r="E438" s="8" t="s">
        <v>397</v>
      </c>
      <c r="F438" s="8"/>
      <c r="G438" s="10">
        <f>G439</f>
        <v>710000</v>
      </c>
      <c r="H438" s="36">
        <f t="shared" si="8"/>
        <v>320873</v>
      </c>
      <c r="I438" s="10">
        <f>I439</f>
        <v>1030873</v>
      </c>
    </row>
    <row r="439" spans="2:9" ht="15" customHeight="1" x14ac:dyDescent="0.2">
      <c r="B439" s="7" t="s">
        <v>282</v>
      </c>
      <c r="C439" s="8" t="s">
        <v>147</v>
      </c>
      <c r="D439" s="8" t="s">
        <v>21</v>
      </c>
      <c r="E439" s="8" t="s">
        <v>397</v>
      </c>
      <c r="F439" s="8" t="s">
        <v>281</v>
      </c>
      <c r="G439" s="10">
        <v>710000</v>
      </c>
      <c r="H439" s="36">
        <f t="shared" si="8"/>
        <v>320873</v>
      </c>
      <c r="I439" s="10">
        <v>1030873</v>
      </c>
    </row>
    <row r="440" spans="2:9" ht="105" x14ac:dyDescent="0.2">
      <c r="B440" s="7" t="s">
        <v>288</v>
      </c>
      <c r="C440" s="8" t="s">
        <v>147</v>
      </c>
      <c r="D440" s="8" t="s">
        <v>21</v>
      </c>
      <c r="E440" s="8" t="s">
        <v>289</v>
      </c>
      <c r="F440" s="8"/>
      <c r="G440" s="9">
        <f>G441</f>
        <v>1218400</v>
      </c>
      <c r="H440" s="36">
        <f t="shared" si="8"/>
        <v>-1218400</v>
      </c>
      <c r="I440" s="9">
        <f>I441</f>
        <v>0</v>
      </c>
    </row>
    <row r="441" spans="2:9" ht="21" x14ac:dyDescent="0.2">
      <c r="B441" s="7" t="s">
        <v>151</v>
      </c>
      <c r="C441" s="8" t="s">
        <v>147</v>
      </c>
      <c r="D441" s="8" t="s">
        <v>21</v>
      </c>
      <c r="E441" s="8" t="s">
        <v>289</v>
      </c>
      <c r="F441" s="8" t="s">
        <v>152</v>
      </c>
      <c r="G441" s="9">
        <v>1218400</v>
      </c>
      <c r="H441" s="36">
        <f t="shared" si="8"/>
        <v>-1218400</v>
      </c>
      <c r="I441" s="9">
        <v>0</v>
      </c>
    </row>
    <row r="442" spans="2:9" ht="84" x14ac:dyDescent="0.2">
      <c r="B442" s="7" t="s">
        <v>291</v>
      </c>
      <c r="C442" s="8" t="s">
        <v>147</v>
      </c>
      <c r="D442" s="8" t="s">
        <v>21</v>
      </c>
      <c r="E442" s="8" t="s">
        <v>290</v>
      </c>
      <c r="F442" s="8"/>
      <c r="G442" s="9">
        <f>G443</f>
        <v>3046000</v>
      </c>
      <c r="H442" s="36">
        <f t="shared" si="8"/>
        <v>0</v>
      </c>
      <c r="I442" s="9">
        <f>I443</f>
        <v>3046000</v>
      </c>
    </row>
    <row r="443" spans="2:9" ht="21" x14ac:dyDescent="0.2">
      <c r="B443" s="7" t="s">
        <v>151</v>
      </c>
      <c r="C443" s="8" t="s">
        <v>147</v>
      </c>
      <c r="D443" s="8" t="s">
        <v>21</v>
      </c>
      <c r="E443" s="8" t="s">
        <v>290</v>
      </c>
      <c r="F443" s="8" t="s">
        <v>152</v>
      </c>
      <c r="G443" s="9">
        <v>3046000</v>
      </c>
      <c r="H443" s="36">
        <f t="shared" si="8"/>
        <v>0</v>
      </c>
      <c r="I443" s="9">
        <v>3046000</v>
      </c>
    </row>
    <row r="444" spans="2:9" x14ac:dyDescent="0.2">
      <c r="B444" s="7" t="s">
        <v>226</v>
      </c>
      <c r="C444" s="8" t="s">
        <v>147</v>
      </c>
      <c r="D444" s="8" t="s">
        <v>33</v>
      </c>
      <c r="E444" s="8"/>
      <c r="F444" s="8"/>
      <c r="G444" s="9">
        <f>G445</f>
        <v>2944200</v>
      </c>
      <c r="H444" s="36">
        <f t="shared" si="8"/>
        <v>0</v>
      </c>
      <c r="I444" s="9">
        <f>I445</f>
        <v>2944200</v>
      </c>
    </row>
    <row r="445" spans="2:9" ht="75.75" customHeight="1" x14ac:dyDescent="0.2">
      <c r="B445" s="11" t="s">
        <v>333</v>
      </c>
      <c r="C445" s="8" t="s">
        <v>147</v>
      </c>
      <c r="D445" s="8" t="s">
        <v>33</v>
      </c>
      <c r="E445" s="8" t="s">
        <v>383</v>
      </c>
      <c r="F445" s="8"/>
      <c r="G445" s="9">
        <f>G446</f>
        <v>2944200</v>
      </c>
      <c r="H445" s="36">
        <f t="shared" si="8"/>
        <v>0</v>
      </c>
      <c r="I445" s="9">
        <f>I446</f>
        <v>2944200</v>
      </c>
    </row>
    <row r="446" spans="2:9" ht="21" x14ac:dyDescent="0.2">
      <c r="B446" s="7" t="s">
        <v>219</v>
      </c>
      <c r="C446" s="8" t="s">
        <v>147</v>
      </c>
      <c r="D446" s="8" t="s">
        <v>33</v>
      </c>
      <c r="E446" s="8" t="s">
        <v>383</v>
      </c>
      <c r="F446" s="8" t="s">
        <v>220</v>
      </c>
      <c r="G446" s="9">
        <v>2944200</v>
      </c>
      <c r="H446" s="36">
        <f t="shared" si="8"/>
        <v>0</v>
      </c>
      <c r="I446" s="9">
        <v>2944200</v>
      </c>
    </row>
    <row r="447" spans="2:9" x14ac:dyDescent="0.2">
      <c r="B447" s="7" t="s">
        <v>153</v>
      </c>
      <c r="C447" s="8" t="s">
        <v>147</v>
      </c>
      <c r="D447" s="8" t="s">
        <v>52</v>
      </c>
      <c r="E447" s="8"/>
      <c r="F447" s="8"/>
      <c r="G447" s="10">
        <f t="shared" ref="G447:I448" si="9">G448</f>
        <v>79000</v>
      </c>
      <c r="H447" s="36">
        <f t="shared" si="8"/>
        <v>0</v>
      </c>
      <c r="I447" s="10">
        <f t="shared" si="9"/>
        <v>79000</v>
      </c>
    </row>
    <row r="448" spans="2:9" ht="63" x14ac:dyDescent="0.2">
      <c r="B448" s="7" t="s">
        <v>380</v>
      </c>
      <c r="C448" s="8" t="s">
        <v>147</v>
      </c>
      <c r="D448" s="8" t="s">
        <v>52</v>
      </c>
      <c r="E448" s="8" t="s">
        <v>154</v>
      </c>
      <c r="F448" s="8"/>
      <c r="G448" s="10">
        <f t="shared" si="9"/>
        <v>79000</v>
      </c>
      <c r="H448" s="36">
        <f t="shared" si="8"/>
        <v>0</v>
      </c>
      <c r="I448" s="10">
        <f t="shared" si="9"/>
        <v>79000</v>
      </c>
    </row>
    <row r="449" spans="2:9" x14ac:dyDescent="0.2">
      <c r="B449" s="7" t="s">
        <v>39</v>
      </c>
      <c r="C449" s="8" t="s">
        <v>147</v>
      </c>
      <c r="D449" s="8" t="s">
        <v>52</v>
      </c>
      <c r="E449" s="8" t="s">
        <v>154</v>
      </c>
      <c r="F449" s="8" t="s">
        <v>40</v>
      </c>
      <c r="G449" s="10">
        <v>79000</v>
      </c>
      <c r="H449" s="36">
        <f t="shared" si="8"/>
        <v>0</v>
      </c>
      <c r="I449" s="10">
        <v>79000</v>
      </c>
    </row>
    <row r="450" spans="2:9" x14ac:dyDescent="0.2">
      <c r="B450" s="23" t="s">
        <v>265</v>
      </c>
      <c r="C450" s="5" t="s">
        <v>58</v>
      </c>
      <c r="D450" s="5" t="s">
        <v>256</v>
      </c>
      <c r="E450" s="5"/>
      <c r="F450" s="5"/>
      <c r="G450" s="35">
        <f>G451+G455+G459</f>
        <v>620000</v>
      </c>
      <c r="H450" s="35">
        <f t="shared" si="8"/>
        <v>400000</v>
      </c>
      <c r="I450" s="35">
        <f>I451+I455+I459</f>
        <v>1020000</v>
      </c>
    </row>
    <row r="451" spans="2:9" ht="15" x14ac:dyDescent="0.25">
      <c r="B451" s="7" t="s">
        <v>155</v>
      </c>
      <c r="C451" s="8" t="s">
        <v>58</v>
      </c>
      <c r="D451" s="8" t="s">
        <v>15</v>
      </c>
      <c r="E451" s="31"/>
      <c r="F451" s="8"/>
      <c r="G451" s="10">
        <f>G453</f>
        <v>50000</v>
      </c>
      <c r="H451" s="36">
        <f t="shared" si="8"/>
        <v>0</v>
      </c>
      <c r="I451" s="10">
        <f>I453</f>
        <v>50000</v>
      </c>
    </row>
    <row r="452" spans="2:9" ht="42" x14ac:dyDescent="0.2">
      <c r="B452" s="7" t="s">
        <v>156</v>
      </c>
      <c r="C452" s="8" t="s">
        <v>58</v>
      </c>
      <c r="D452" s="8" t="s">
        <v>15</v>
      </c>
      <c r="E452" s="8" t="s">
        <v>157</v>
      </c>
      <c r="F452" s="8"/>
      <c r="G452" s="10">
        <f>G453</f>
        <v>50000</v>
      </c>
      <c r="H452" s="36">
        <f t="shared" si="8"/>
        <v>0</v>
      </c>
      <c r="I452" s="10">
        <f>I453</f>
        <v>50000</v>
      </c>
    </row>
    <row r="453" spans="2:9" ht="52.5" x14ac:dyDescent="0.2">
      <c r="B453" s="7" t="s">
        <v>336</v>
      </c>
      <c r="C453" s="8" t="s">
        <v>58</v>
      </c>
      <c r="D453" s="8" t="s">
        <v>15</v>
      </c>
      <c r="E453" s="8" t="s">
        <v>334</v>
      </c>
      <c r="F453" s="8"/>
      <c r="G453" s="10">
        <f>G454</f>
        <v>50000</v>
      </c>
      <c r="H453" s="36">
        <f t="shared" si="8"/>
        <v>0</v>
      </c>
      <c r="I453" s="10">
        <f>I454</f>
        <v>50000</v>
      </c>
    </row>
    <row r="454" spans="2:9" ht="21" x14ac:dyDescent="0.2">
      <c r="B454" s="7" t="s">
        <v>30</v>
      </c>
      <c r="C454" s="8" t="s">
        <v>58</v>
      </c>
      <c r="D454" s="8" t="s">
        <v>15</v>
      </c>
      <c r="E454" s="8" t="s">
        <v>334</v>
      </c>
      <c r="F454" s="8" t="s">
        <v>42</v>
      </c>
      <c r="G454" s="10">
        <f>50000</f>
        <v>50000</v>
      </c>
      <c r="H454" s="36">
        <f t="shared" si="8"/>
        <v>0</v>
      </c>
      <c r="I454" s="10">
        <f>50000</f>
        <v>50000</v>
      </c>
    </row>
    <row r="455" spans="2:9" ht="15" x14ac:dyDescent="0.25">
      <c r="B455" s="7" t="s">
        <v>159</v>
      </c>
      <c r="C455" s="8" t="s">
        <v>58</v>
      </c>
      <c r="D455" s="8" t="s">
        <v>16</v>
      </c>
      <c r="E455" s="31"/>
      <c r="F455" s="8"/>
      <c r="G455" s="10">
        <f>G457</f>
        <v>150000</v>
      </c>
      <c r="H455" s="36">
        <f t="shared" si="8"/>
        <v>-40000</v>
      </c>
      <c r="I455" s="10">
        <f>I457</f>
        <v>110000</v>
      </c>
    </row>
    <row r="456" spans="2:9" ht="42" x14ac:dyDescent="0.2">
      <c r="B456" s="7" t="s">
        <v>156</v>
      </c>
      <c r="C456" s="8" t="s">
        <v>58</v>
      </c>
      <c r="D456" s="8" t="s">
        <v>16</v>
      </c>
      <c r="E456" s="8" t="s">
        <v>157</v>
      </c>
      <c r="F456" s="8"/>
      <c r="G456" s="10">
        <f>G457</f>
        <v>150000</v>
      </c>
      <c r="H456" s="36">
        <f t="shared" si="8"/>
        <v>-40000</v>
      </c>
      <c r="I456" s="10">
        <f>I457</f>
        <v>110000</v>
      </c>
    </row>
    <row r="457" spans="2:9" ht="42" x14ac:dyDescent="0.2">
      <c r="B457" s="7" t="s">
        <v>337</v>
      </c>
      <c r="C457" s="8" t="s">
        <v>58</v>
      </c>
      <c r="D457" s="8" t="s">
        <v>16</v>
      </c>
      <c r="E457" s="8" t="s">
        <v>158</v>
      </c>
      <c r="F457" s="8"/>
      <c r="G457" s="10">
        <f>G458</f>
        <v>150000</v>
      </c>
      <c r="H457" s="36">
        <f t="shared" si="8"/>
        <v>-40000</v>
      </c>
      <c r="I457" s="10">
        <f>I458</f>
        <v>110000</v>
      </c>
    </row>
    <row r="458" spans="2:9" ht="21" x14ac:dyDescent="0.2">
      <c r="B458" s="7" t="s">
        <v>30</v>
      </c>
      <c r="C458" s="8" t="s">
        <v>58</v>
      </c>
      <c r="D458" s="8" t="s">
        <v>16</v>
      </c>
      <c r="E458" s="8" t="s">
        <v>158</v>
      </c>
      <c r="F458" s="8" t="s">
        <v>42</v>
      </c>
      <c r="G458" s="10">
        <v>150000</v>
      </c>
      <c r="H458" s="36">
        <f t="shared" si="8"/>
        <v>-40000</v>
      </c>
      <c r="I458" s="10">
        <v>110000</v>
      </c>
    </row>
    <row r="459" spans="2:9" x14ac:dyDescent="0.2">
      <c r="B459" s="7" t="s">
        <v>160</v>
      </c>
      <c r="C459" s="8" t="s">
        <v>58</v>
      </c>
      <c r="D459" s="8" t="s">
        <v>21</v>
      </c>
      <c r="E459" s="8"/>
      <c r="F459" s="8"/>
      <c r="G459" s="10">
        <f>G461</f>
        <v>420000</v>
      </c>
      <c r="H459" s="36">
        <f t="shared" si="8"/>
        <v>440000</v>
      </c>
      <c r="I459" s="10">
        <f>I461</f>
        <v>860000</v>
      </c>
    </row>
    <row r="460" spans="2:9" ht="42" x14ac:dyDescent="0.2">
      <c r="B460" s="7" t="s">
        <v>156</v>
      </c>
      <c r="C460" s="8" t="s">
        <v>58</v>
      </c>
      <c r="D460" s="8" t="s">
        <v>21</v>
      </c>
      <c r="E460" s="8" t="s">
        <v>157</v>
      </c>
      <c r="F460" s="8"/>
      <c r="G460" s="10">
        <f>G461</f>
        <v>420000</v>
      </c>
      <c r="H460" s="36">
        <f t="shared" si="8"/>
        <v>440000</v>
      </c>
      <c r="I460" s="10">
        <f>I461</f>
        <v>860000</v>
      </c>
    </row>
    <row r="461" spans="2:9" ht="46.5" customHeight="1" x14ac:dyDescent="0.2">
      <c r="B461" s="7" t="s">
        <v>338</v>
      </c>
      <c r="C461" s="8" t="s">
        <v>58</v>
      </c>
      <c r="D461" s="8" t="s">
        <v>21</v>
      </c>
      <c r="E461" s="8" t="s">
        <v>335</v>
      </c>
      <c r="F461" s="8"/>
      <c r="G461" s="10">
        <f>G462</f>
        <v>420000</v>
      </c>
      <c r="H461" s="36">
        <f t="shared" si="8"/>
        <v>440000</v>
      </c>
      <c r="I461" s="10">
        <f>I462</f>
        <v>860000</v>
      </c>
    </row>
    <row r="462" spans="2:9" ht="21" x14ac:dyDescent="0.2">
      <c r="B462" s="7" t="s">
        <v>30</v>
      </c>
      <c r="C462" s="8" t="s">
        <v>58</v>
      </c>
      <c r="D462" s="8" t="s">
        <v>21</v>
      </c>
      <c r="E462" s="8" t="s">
        <v>335</v>
      </c>
      <c r="F462" s="8" t="s">
        <v>42</v>
      </c>
      <c r="G462" s="10">
        <v>420000</v>
      </c>
      <c r="H462" s="36">
        <f t="shared" si="8"/>
        <v>440000</v>
      </c>
      <c r="I462" s="10">
        <v>860000</v>
      </c>
    </row>
    <row r="463" spans="2:9" x14ac:dyDescent="0.2">
      <c r="B463" s="23" t="s">
        <v>266</v>
      </c>
      <c r="C463" s="5" t="s">
        <v>107</v>
      </c>
      <c r="D463" s="5" t="s">
        <v>256</v>
      </c>
      <c r="E463" s="5"/>
      <c r="F463" s="5"/>
      <c r="G463" s="35">
        <f>G464+G471</f>
        <v>2322000</v>
      </c>
      <c r="H463" s="35">
        <f t="shared" si="8"/>
        <v>-232000</v>
      </c>
      <c r="I463" s="35">
        <f>I464+I471</f>
        <v>2090000</v>
      </c>
    </row>
    <row r="464" spans="2:9" x14ac:dyDescent="0.2">
      <c r="B464" s="7" t="s">
        <v>161</v>
      </c>
      <c r="C464" s="8" t="s">
        <v>107</v>
      </c>
      <c r="D464" s="8" t="s">
        <v>15</v>
      </c>
      <c r="E464" s="8"/>
      <c r="F464" s="8"/>
      <c r="G464" s="10">
        <f>G466+G469</f>
        <v>200000</v>
      </c>
      <c r="H464" s="36">
        <f t="shared" si="8"/>
        <v>0</v>
      </c>
      <c r="I464" s="10">
        <f>I466+I469</f>
        <v>200000</v>
      </c>
    </row>
    <row r="465" spans="2:9" ht="73.5" hidden="1" x14ac:dyDescent="0.2">
      <c r="B465" s="7" t="s">
        <v>339</v>
      </c>
      <c r="C465" s="8" t="s">
        <v>107</v>
      </c>
      <c r="D465" s="8" t="s">
        <v>15</v>
      </c>
      <c r="E465" s="8" t="s">
        <v>162</v>
      </c>
      <c r="F465" s="8"/>
      <c r="G465" s="10">
        <f>G466</f>
        <v>0</v>
      </c>
      <c r="H465" s="36">
        <f t="shared" si="8"/>
        <v>0</v>
      </c>
      <c r="I465" s="10">
        <f>I466</f>
        <v>0</v>
      </c>
    </row>
    <row r="466" spans="2:9" ht="52.5" hidden="1" x14ac:dyDescent="0.2">
      <c r="B466" s="7" t="s">
        <v>381</v>
      </c>
      <c r="C466" s="8" t="s">
        <v>107</v>
      </c>
      <c r="D466" s="8" t="s">
        <v>15</v>
      </c>
      <c r="E466" s="8" t="s">
        <v>163</v>
      </c>
      <c r="F466" s="8"/>
      <c r="G466" s="10">
        <f>G467</f>
        <v>0</v>
      </c>
      <c r="H466" s="36">
        <f t="shared" si="8"/>
        <v>0</v>
      </c>
      <c r="I466" s="10">
        <f>I467</f>
        <v>0</v>
      </c>
    </row>
    <row r="467" spans="2:9" ht="21" hidden="1" x14ac:dyDescent="0.2">
      <c r="B467" s="7" t="s">
        <v>164</v>
      </c>
      <c r="C467" s="8" t="s">
        <v>107</v>
      </c>
      <c r="D467" s="8" t="s">
        <v>15</v>
      </c>
      <c r="E467" s="8" t="s">
        <v>163</v>
      </c>
      <c r="F467" s="8" t="s">
        <v>165</v>
      </c>
      <c r="G467" s="10">
        <f>200000-200000</f>
        <v>0</v>
      </c>
      <c r="H467" s="36">
        <f t="shared" si="8"/>
        <v>0</v>
      </c>
      <c r="I467" s="10">
        <f>200000-200000</f>
        <v>0</v>
      </c>
    </row>
    <row r="468" spans="2:9" ht="52.5" x14ac:dyDescent="0.2">
      <c r="B468" s="7" t="s">
        <v>423</v>
      </c>
      <c r="C468" s="8" t="s">
        <v>107</v>
      </c>
      <c r="D468" s="8" t="s">
        <v>15</v>
      </c>
      <c r="E468" s="8" t="s">
        <v>420</v>
      </c>
      <c r="F468" s="8"/>
      <c r="G468" s="10">
        <f>G469</f>
        <v>200000</v>
      </c>
      <c r="H468" s="36">
        <f t="shared" si="8"/>
        <v>0</v>
      </c>
      <c r="I468" s="10">
        <f>I469</f>
        <v>200000</v>
      </c>
    </row>
    <row r="469" spans="2:9" ht="31.5" x14ac:dyDescent="0.2">
      <c r="B469" s="7" t="s">
        <v>424</v>
      </c>
      <c r="C469" s="8" t="s">
        <v>107</v>
      </c>
      <c r="D469" s="8" t="s">
        <v>15</v>
      </c>
      <c r="E469" s="8" t="s">
        <v>421</v>
      </c>
      <c r="F469" s="8"/>
      <c r="G469" s="10">
        <f>G470</f>
        <v>200000</v>
      </c>
      <c r="H469" s="36">
        <f t="shared" si="8"/>
        <v>0</v>
      </c>
      <c r="I469" s="10">
        <f>I470</f>
        <v>200000</v>
      </c>
    </row>
    <row r="470" spans="2:9" ht="21" x14ac:dyDescent="0.2">
      <c r="B470" s="7" t="s">
        <v>164</v>
      </c>
      <c r="C470" s="8" t="s">
        <v>107</v>
      </c>
      <c r="D470" s="8" t="s">
        <v>15</v>
      </c>
      <c r="E470" s="8" t="s">
        <v>421</v>
      </c>
      <c r="F470" s="8" t="s">
        <v>165</v>
      </c>
      <c r="G470" s="10">
        <v>200000</v>
      </c>
      <c r="H470" s="36">
        <f t="shared" si="8"/>
        <v>0</v>
      </c>
      <c r="I470" s="10">
        <v>200000</v>
      </c>
    </row>
    <row r="471" spans="2:9" x14ac:dyDescent="0.2">
      <c r="B471" s="7" t="s">
        <v>166</v>
      </c>
      <c r="C471" s="8" t="s">
        <v>107</v>
      </c>
      <c r="D471" s="8" t="s">
        <v>16</v>
      </c>
      <c r="E471" s="8"/>
      <c r="F471" s="8"/>
      <c r="G471" s="10">
        <f>G473+G476</f>
        <v>2122000</v>
      </c>
      <c r="H471" s="36">
        <f t="shared" si="8"/>
        <v>-232000</v>
      </c>
      <c r="I471" s="10">
        <f>I473+I476</f>
        <v>1890000</v>
      </c>
    </row>
    <row r="472" spans="2:9" ht="73.5" hidden="1" x14ac:dyDescent="0.2">
      <c r="B472" s="7" t="s">
        <v>339</v>
      </c>
      <c r="C472" s="8" t="s">
        <v>107</v>
      </c>
      <c r="D472" s="8" t="s">
        <v>16</v>
      </c>
      <c r="E472" s="8" t="s">
        <v>162</v>
      </c>
      <c r="F472" s="8"/>
      <c r="G472" s="10">
        <f>G473</f>
        <v>0</v>
      </c>
      <c r="H472" s="36">
        <f t="shared" si="8"/>
        <v>0</v>
      </c>
      <c r="I472" s="10">
        <f>I473</f>
        <v>0</v>
      </c>
    </row>
    <row r="473" spans="2:9" ht="52.5" hidden="1" x14ac:dyDescent="0.2">
      <c r="B473" s="7" t="s">
        <v>382</v>
      </c>
      <c r="C473" s="8" t="s">
        <v>107</v>
      </c>
      <c r="D473" s="8" t="s">
        <v>16</v>
      </c>
      <c r="E473" s="8" t="s">
        <v>167</v>
      </c>
      <c r="F473" s="8"/>
      <c r="G473" s="10">
        <f>G474</f>
        <v>0</v>
      </c>
      <c r="H473" s="36">
        <f t="shared" si="8"/>
        <v>0</v>
      </c>
      <c r="I473" s="10">
        <f>I474</f>
        <v>0</v>
      </c>
    </row>
    <row r="474" spans="2:9" ht="21" hidden="1" x14ac:dyDescent="0.2">
      <c r="B474" s="7" t="s">
        <v>164</v>
      </c>
      <c r="C474" s="8" t="s">
        <v>107</v>
      </c>
      <c r="D474" s="8" t="s">
        <v>16</v>
      </c>
      <c r="E474" s="8" t="s">
        <v>167</v>
      </c>
      <c r="F474" s="8" t="s">
        <v>165</v>
      </c>
      <c r="G474" s="10">
        <f>2122000-2122000</f>
        <v>0</v>
      </c>
      <c r="H474" s="36">
        <f t="shared" si="8"/>
        <v>0</v>
      </c>
      <c r="I474" s="10">
        <f>2122000-2122000</f>
        <v>0</v>
      </c>
    </row>
    <row r="475" spans="2:9" ht="52.5" x14ac:dyDescent="0.2">
      <c r="B475" s="7" t="s">
        <v>423</v>
      </c>
      <c r="C475" s="8" t="s">
        <v>107</v>
      </c>
      <c r="D475" s="8" t="s">
        <v>16</v>
      </c>
      <c r="E475" s="8" t="s">
        <v>420</v>
      </c>
      <c r="F475" s="8"/>
      <c r="G475" s="10">
        <f>G476</f>
        <v>2122000</v>
      </c>
      <c r="H475" s="36">
        <f t="shared" si="8"/>
        <v>-232000</v>
      </c>
      <c r="I475" s="10">
        <f>I476</f>
        <v>1890000</v>
      </c>
    </row>
    <row r="476" spans="2:9" ht="31.5" x14ac:dyDescent="0.2">
      <c r="B476" s="7" t="s">
        <v>425</v>
      </c>
      <c r="C476" s="8" t="s">
        <v>107</v>
      </c>
      <c r="D476" s="8" t="s">
        <v>16</v>
      </c>
      <c r="E476" s="8" t="s">
        <v>422</v>
      </c>
      <c r="F476" s="8"/>
      <c r="G476" s="10">
        <f>G477</f>
        <v>2122000</v>
      </c>
      <c r="H476" s="36">
        <f t="shared" si="8"/>
        <v>-232000</v>
      </c>
      <c r="I476" s="10">
        <f>I477</f>
        <v>1890000</v>
      </c>
    </row>
    <row r="477" spans="2:9" ht="21" x14ac:dyDescent="0.2">
      <c r="B477" s="7" t="s">
        <v>164</v>
      </c>
      <c r="C477" s="8" t="s">
        <v>107</v>
      </c>
      <c r="D477" s="8" t="s">
        <v>16</v>
      </c>
      <c r="E477" s="8" t="s">
        <v>422</v>
      </c>
      <c r="F477" s="8" t="s">
        <v>165</v>
      </c>
      <c r="G477" s="10">
        <v>2122000</v>
      </c>
      <c r="H477" s="36">
        <f t="shared" si="8"/>
        <v>-232000</v>
      </c>
      <c r="I477" s="10">
        <v>1890000</v>
      </c>
    </row>
    <row r="478" spans="2:9" ht="21" x14ac:dyDescent="0.2">
      <c r="B478" s="23" t="s">
        <v>267</v>
      </c>
      <c r="C478" s="5" t="s">
        <v>63</v>
      </c>
      <c r="D478" s="5" t="s">
        <v>256</v>
      </c>
      <c r="E478" s="5"/>
      <c r="F478" s="5"/>
      <c r="G478" s="15">
        <f>G479</f>
        <v>100000</v>
      </c>
      <c r="H478" s="35">
        <f t="shared" si="8"/>
        <v>0</v>
      </c>
      <c r="I478" s="15">
        <f>I479</f>
        <v>100000</v>
      </c>
    </row>
    <row r="479" spans="2:9" x14ac:dyDescent="0.2">
      <c r="B479" s="7" t="s">
        <v>239</v>
      </c>
      <c r="C479" s="8" t="s">
        <v>63</v>
      </c>
      <c r="D479" s="8" t="s">
        <v>15</v>
      </c>
      <c r="E479" s="8"/>
      <c r="F479" s="8"/>
      <c r="G479" s="10">
        <f>G481</f>
        <v>100000</v>
      </c>
      <c r="H479" s="36">
        <f t="shared" si="8"/>
        <v>0</v>
      </c>
      <c r="I479" s="10">
        <f>I481</f>
        <v>100000</v>
      </c>
    </row>
    <row r="480" spans="2:9" ht="73.5" x14ac:dyDescent="0.2">
      <c r="B480" s="7" t="s">
        <v>240</v>
      </c>
      <c r="C480" s="8" t="s">
        <v>63</v>
      </c>
      <c r="D480" s="8" t="s">
        <v>15</v>
      </c>
      <c r="E480" s="8" t="s">
        <v>241</v>
      </c>
      <c r="F480" s="8"/>
      <c r="G480" s="10">
        <f t="shared" ref="G480:I481" si="10">G481</f>
        <v>100000</v>
      </c>
      <c r="H480" s="36">
        <f t="shared" si="8"/>
        <v>0</v>
      </c>
      <c r="I480" s="10">
        <f t="shared" si="10"/>
        <v>100000</v>
      </c>
    </row>
    <row r="481" spans="2:9" ht="63" x14ac:dyDescent="0.2">
      <c r="B481" s="7" t="s">
        <v>340</v>
      </c>
      <c r="C481" s="8" t="s">
        <v>63</v>
      </c>
      <c r="D481" s="8" t="s">
        <v>15</v>
      </c>
      <c r="E481" s="8" t="s">
        <v>242</v>
      </c>
      <c r="F481" s="8"/>
      <c r="G481" s="10">
        <f t="shared" si="10"/>
        <v>100000</v>
      </c>
      <c r="H481" s="36">
        <f t="shared" si="8"/>
        <v>0</v>
      </c>
      <c r="I481" s="10">
        <f t="shared" si="10"/>
        <v>100000</v>
      </c>
    </row>
    <row r="482" spans="2:9" x14ac:dyDescent="0.2">
      <c r="B482" s="7" t="s">
        <v>243</v>
      </c>
      <c r="C482" s="8" t="s">
        <v>63</v>
      </c>
      <c r="D482" s="8" t="s">
        <v>15</v>
      </c>
      <c r="E482" s="8" t="s">
        <v>242</v>
      </c>
      <c r="F482" s="8" t="s">
        <v>244</v>
      </c>
      <c r="G482" s="10">
        <v>100000</v>
      </c>
      <c r="H482" s="36">
        <f t="shared" si="8"/>
        <v>0</v>
      </c>
      <c r="I482" s="10">
        <v>100000</v>
      </c>
    </row>
    <row r="483" spans="2:9" ht="31.5" x14ac:dyDescent="0.2">
      <c r="B483" s="23" t="s">
        <v>268</v>
      </c>
      <c r="C483" s="5" t="s">
        <v>95</v>
      </c>
      <c r="D483" s="5" t="s">
        <v>256</v>
      </c>
      <c r="E483" s="5"/>
      <c r="F483" s="5"/>
      <c r="G483" s="35">
        <f>G484+G491</f>
        <v>27408558</v>
      </c>
      <c r="H483" s="35">
        <f t="shared" si="8"/>
        <v>-3421758</v>
      </c>
      <c r="I483" s="35">
        <f>I484+I491</f>
        <v>23986800</v>
      </c>
    </row>
    <row r="484" spans="2:9" ht="31.5" x14ac:dyDescent="0.2">
      <c r="B484" s="7" t="s">
        <v>245</v>
      </c>
      <c r="C484" s="8" t="s">
        <v>95</v>
      </c>
      <c r="D484" s="8" t="s">
        <v>15</v>
      </c>
      <c r="E484" s="8"/>
      <c r="F484" s="8"/>
      <c r="G484" s="10">
        <f>G486+G489</f>
        <v>23751800</v>
      </c>
      <c r="H484" s="36">
        <f t="shared" si="8"/>
        <v>0</v>
      </c>
      <c r="I484" s="10">
        <f>I486+I489</f>
        <v>23751800</v>
      </c>
    </row>
    <row r="485" spans="2:9" ht="73.5" x14ac:dyDescent="0.2">
      <c r="B485" s="7" t="s">
        <v>240</v>
      </c>
      <c r="C485" s="8" t="s">
        <v>95</v>
      </c>
      <c r="D485" s="8" t="s">
        <v>15</v>
      </c>
      <c r="E485" s="8" t="s">
        <v>241</v>
      </c>
      <c r="F485" s="8"/>
      <c r="G485" s="10">
        <f t="shared" ref="G485:I486" si="11">G486</f>
        <v>18391200</v>
      </c>
      <c r="H485" s="36">
        <f t="shared" si="8"/>
        <v>0</v>
      </c>
      <c r="I485" s="10">
        <f t="shared" si="11"/>
        <v>18391200</v>
      </c>
    </row>
    <row r="486" spans="2:9" ht="63" x14ac:dyDescent="0.2">
      <c r="B486" s="7" t="s">
        <v>246</v>
      </c>
      <c r="C486" s="8" t="s">
        <v>95</v>
      </c>
      <c r="D486" s="8" t="s">
        <v>15</v>
      </c>
      <c r="E486" s="8" t="s">
        <v>247</v>
      </c>
      <c r="F486" s="8"/>
      <c r="G486" s="10">
        <f t="shared" si="11"/>
        <v>18391200</v>
      </c>
      <c r="H486" s="36">
        <f t="shared" si="8"/>
        <v>0</v>
      </c>
      <c r="I486" s="10">
        <f t="shared" si="11"/>
        <v>18391200</v>
      </c>
    </row>
    <row r="487" spans="2:9" ht="21" x14ac:dyDescent="0.2">
      <c r="B487" s="7" t="s">
        <v>248</v>
      </c>
      <c r="C487" s="8" t="s">
        <v>95</v>
      </c>
      <c r="D487" s="8" t="s">
        <v>15</v>
      </c>
      <c r="E487" s="8" t="s">
        <v>247</v>
      </c>
      <c r="F487" s="8" t="s">
        <v>249</v>
      </c>
      <c r="G487" s="10">
        <v>18391200</v>
      </c>
      <c r="H487" s="36">
        <f t="shared" si="8"/>
        <v>0</v>
      </c>
      <c r="I487" s="10">
        <v>18391200</v>
      </c>
    </row>
    <row r="488" spans="2:9" ht="73.5" x14ac:dyDescent="0.2">
      <c r="B488" s="7" t="s">
        <v>231</v>
      </c>
      <c r="C488" s="8" t="s">
        <v>95</v>
      </c>
      <c r="D488" s="8" t="s">
        <v>15</v>
      </c>
      <c r="E488" s="8" t="s">
        <v>232</v>
      </c>
      <c r="F488" s="8"/>
      <c r="G488" s="10">
        <f t="shared" ref="G488:I489" si="12">G489</f>
        <v>5360600</v>
      </c>
      <c r="H488" s="36">
        <f t="shared" si="8"/>
        <v>0</v>
      </c>
      <c r="I488" s="10">
        <f t="shared" si="12"/>
        <v>5360600</v>
      </c>
    </row>
    <row r="489" spans="2:9" ht="63" x14ac:dyDescent="0.2">
      <c r="B489" s="7" t="s">
        <v>250</v>
      </c>
      <c r="C489" s="8" t="s">
        <v>95</v>
      </c>
      <c r="D489" s="8" t="s">
        <v>15</v>
      </c>
      <c r="E489" s="8" t="s">
        <v>274</v>
      </c>
      <c r="F489" s="8"/>
      <c r="G489" s="10">
        <f t="shared" si="12"/>
        <v>5360600</v>
      </c>
      <c r="H489" s="36">
        <f t="shared" ref="H489:H507" si="13">I489-G489</f>
        <v>0</v>
      </c>
      <c r="I489" s="10">
        <f t="shared" si="12"/>
        <v>5360600</v>
      </c>
    </row>
    <row r="490" spans="2:9" ht="21" x14ac:dyDescent="0.2">
      <c r="B490" s="7" t="s">
        <v>248</v>
      </c>
      <c r="C490" s="8" t="s">
        <v>95</v>
      </c>
      <c r="D490" s="8" t="s">
        <v>15</v>
      </c>
      <c r="E490" s="8" t="s">
        <v>274</v>
      </c>
      <c r="F490" s="8" t="s">
        <v>249</v>
      </c>
      <c r="G490" s="10">
        <v>5360600</v>
      </c>
      <c r="H490" s="36">
        <f t="shared" si="13"/>
        <v>0</v>
      </c>
      <c r="I490" s="10">
        <v>5360600</v>
      </c>
    </row>
    <row r="491" spans="2:9" x14ac:dyDescent="0.2">
      <c r="B491" s="7" t="s">
        <v>251</v>
      </c>
      <c r="C491" s="8" t="s">
        <v>95</v>
      </c>
      <c r="D491" s="8" t="s">
        <v>21</v>
      </c>
      <c r="E491" s="8"/>
      <c r="F491" s="8"/>
      <c r="G491" s="10">
        <f>G497+G493+G495+G499+G501+G503+G505</f>
        <v>3656758</v>
      </c>
      <c r="H491" s="36">
        <f t="shared" si="13"/>
        <v>-3421758</v>
      </c>
      <c r="I491" s="10">
        <f>I497+I493+I495+I499+I501+I503+I505</f>
        <v>235000</v>
      </c>
    </row>
    <row r="492" spans="2:9" ht="73.5" x14ac:dyDescent="0.2">
      <c r="B492" s="7" t="s">
        <v>240</v>
      </c>
      <c r="C492" s="8" t="s">
        <v>95</v>
      </c>
      <c r="D492" s="8" t="s">
        <v>21</v>
      </c>
      <c r="E492" s="8" t="s">
        <v>241</v>
      </c>
      <c r="F492" s="8"/>
      <c r="G492" s="10">
        <f>G497+G493+G495+G499+G501+G503+G505</f>
        <v>3656758</v>
      </c>
      <c r="H492" s="36">
        <f t="shared" si="13"/>
        <v>-3421758</v>
      </c>
      <c r="I492" s="10">
        <f>I497+I493+I495+I499+I501+I503+I505</f>
        <v>235000</v>
      </c>
    </row>
    <row r="493" spans="2:9" ht="38.25" customHeight="1" x14ac:dyDescent="0.2">
      <c r="B493" s="7" t="s">
        <v>401</v>
      </c>
      <c r="C493" s="8" t="s">
        <v>95</v>
      </c>
      <c r="D493" s="8" t="s">
        <v>21</v>
      </c>
      <c r="E493" s="8" t="s">
        <v>399</v>
      </c>
      <c r="F493" s="8"/>
      <c r="G493" s="10">
        <f>G494</f>
        <v>140000</v>
      </c>
      <c r="H493" s="36">
        <f t="shared" si="13"/>
        <v>-140000</v>
      </c>
      <c r="I493" s="10">
        <f>I494</f>
        <v>0</v>
      </c>
    </row>
    <row r="494" spans="2:9" x14ac:dyDescent="0.2">
      <c r="B494" s="7" t="s">
        <v>254</v>
      </c>
      <c r="C494" s="8" t="s">
        <v>95</v>
      </c>
      <c r="D494" s="8" t="s">
        <v>21</v>
      </c>
      <c r="E494" s="8" t="s">
        <v>399</v>
      </c>
      <c r="F494" s="8" t="s">
        <v>255</v>
      </c>
      <c r="G494" s="10">
        <v>140000</v>
      </c>
      <c r="H494" s="36">
        <f t="shared" si="13"/>
        <v>-140000</v>
      </c>
      <c r="I494" s="10">
        <v>0</v>
      </c>
    </row>
    <row r="495" spans="2:9" ht="35.25" customHeight="1" x14ac:dyDescent="0.2">
      <c r="B495" s="7" t="s">
        <v>402</v>
      </c>
      <c r="C495" s="8" t="s">
        <v>95</v>
      </c>
      <c r="D495" s="8" t="s">
        <v>21</v>
      </c>
      <c r="E495" s="8" t="s">
        <v>400</v>
      </c>
      <c r="F495" s="8"/>
      <c r="G495" s="10">
        <f>G496</f>
        <v>378580</v>
      </c>
      <c r="H495" s="36">
        <f t="shared" si="13"/>
        <v>-378580</v>
      </c>
      <c r="I495" s="10">
        <f>I496</f>
        <v>0</v>
      </c>
    </row>
    <row r="496" spans="2:9" x14ac:dyDescent="0.2">
      <c r="B496" s="7" t="s">
        <v>254</v>
      </c>
      <c r="C496" s="8" t="s">
        <v>95</v>
      </c>
      <c r="D496" s="8" t="s">
        <v>21</v>
      </c>
      <c r="E496" s="8" t="s">
        <v>400</v>
      </c>
      <c r="F496" s="8" t="s">
        <v>255</v>
      </c>
      <c r="G496" s="10">
        <v>378580</v>
      </c>
      <c r="H496" s="36">
        <f t="shared" si="13"/>
        <v>-378580</v>
      </c>
      <c r="I496" s="10">
        <v>0</v>
      </c>
    </row>
    <row r="497" spans="2:9" ht="52.5" x14ac:dyDescent="0.2">
      <c r="B497" s="7" t="s">
        <v>252</v>
      </c>
      <c r="C497" s="8" t="s">
        <v>95</v>
      </c>
      <c r="D497" s="8" t="s">
        <v>21</v>
      </c>
      <c r="E497" s="8" t="s">
        <v>253</v>
      </c>
      <c r="F497" s="8"/>
      <c r="G497" s="10">
        <f>G498</f>
        <v>235000</v>
      </c>
      <c r="H497" s="36">
        <f t="shared" si="13"/>
        <v>0</v>
      </c>
      <c r="I497" s="10">
        <f>I498</f>
        <v>235000</v>
      </c>
    </row>
    <row r="498" spans="2:9" ht="16.5" customHeight="1" x14ac:dyDescent="0.2">
      <c r="B498" s="7" t="s">
        <v>254</v>
      </c>
      <c r="C498" s="8" t="s">
        <v>95</v>
      </c>
      <c r="D498" s="8" t="s">
        <v>21</v>
      </c>
      <c r="E498" s="8" t="s">
        <v>253</v>
      </c>
      <c r="F498" s="8" t="s">
        <v>255</v>
      </c>
      <c r="G498" s="10">
        <f>195000+40000</f>
        <v>235000</v>
      </c>
      <c r="H498" s="36">
        <f>I498-G498</f>
        <v>0</v>
      </c>
      <c r="I498" s="10">
        <f>195000+40000</f>
        <v>235000</v>
      </c>
    </row>
    <row r="499" spans="2:9" ht="45.75" customHeight="1" x14ac:dyDescent="0.2">
      <c r="B499" s="7" t="s">
        <v>403</v>
      </c>
      <c r="C499" s="8" t="s">
        <v>95</v>
      </c>
      <c r="D499" s="8" t="s">
        <v>21</v>
      </c>
      <c r="E499" s="8" t="s">
        <v>407</v>
      </c>
      <c r="F499" s="8"/>
      <c r="G499" s="10">
        <f>G500</f>
        <v>780000</v>
      </c>
      <c r="H499" s="36">
        <f t="shared" si="13"/>
        <v>-780000</v>
      </c>
      <c r="I499" s="10">
        <f>I500</f>
        <v>0</v>
      </c>
    </row>
    <row r="500" spans="2:9" ht="18" customHeight="1" x14ac:dyDescent="0.2">
      <c r="B500" s="7" t="s">
        <v>254</v>
      </c>
      <c r="C500" s="8" t="s">
        <v>95</v>
      </c>
      <c r="D500" s="8" t="s">
        <v>21</v>
      </c>
      <c r="E500" s="8" t="s">
        <v>407</v>
      </c>
      <c r="F500" s="8" t="s">
        <v>255</v>
      </c>
      <c r="G500" s="10">
        <v>780000</v>
      </c>
      <c r="H500" s="36">
        <f t="shared" si="13"/>
        <v>-780000</v>
      </c>
      <c r="I500" s="10">
        <v>0</v>
      </c>
    </row>
    <row r="501" spans="2:9" ht="45.75" customHeight="1" x14ac:dyDescent="0.2">
      <c r="B501" s="7" t="s">
        <v>404</v>
      </c>
      <c r="C501" s="8" t="s">
        <v>95</v>
      </c>
      <c r="D501" s="8" t="s">
        <v>21</v>
      </c>
      <c r="E501" s="8" t="s">
        <v>408</v>
      </c>
      <c r="F501" s="8"/>
      <c r="G501" s="10">
        <f>G502</f>
        <v>112500</v>
      </c>
      <c r="H501" s="36">
        <f t="shared" si="13"/>
        <v>-112500</v>
      </c>
      <c r="I501" s="10">
        <f>I502</f>
        <v>0</v>
      </c>
    </row>
    <row r="502" spans="2:9" ht="21.75" customHeight="1" x14ac:dyDescent="0.2">
      <c r="B502" s="7" t="s">
        <v>254</v>
      </c>
      <c r="C502" s="8" t="s">
        <v>95</v>
      </c>
      <c r="D502" s="8" t="s">
        <v>21</v>
      </c>
      <c r="E502" s="8" t="s">
        <v>408</v>
      </c>
      <c r="F502" s="8" t="s">
        <v>255</v>
      </c>
      <c r="G502" s="10">
        <v>112500</v>
      </c>
      <c r="H502" s="36">
        <f t="shared" si="13"/>
        <v>-112500</v>
      </c>
      <c r="I502" s="10">
        <v>0</v>
      </c>
    </row>
    <row r="503" spans="2:9" ht="45.75" customHeight="1" x14ac:dyDescent="0.2">
      <c r="B503" s="7" t="s">
        <v>405</v>
      </c>
      <c r="C503" s="8" t="s">
        <v>95</v>
      </c>
      <c r="D503" s="8" t="s">
        <v>21</v>
      </c>
      <c r="E503" s="8" t="s">
        <v>409</v>
      </c>
      <c r="F503" s="8"/>
      <c r="G503" s="10">
        <f>G504</f>
        <v>1477908</v>
      </c>
      <c r="H503" s="36">
        <f t="shared" si="13"/>
        <v>-1477908</v>
      </c>
      <c r="I503" s="10">
        <f>I504</f>
        <v>0</v>
      </c>
    </row>
    <row r="504" spans="2:9" ht="18" customHeight="1" x14ac:dyDescent="0.2">
      <c r="B504" s="7" t="s">
        <v>254</v>
      </c>
      <c r="C504" s="8" t="s">
        <v>95</v>
      </c>
      <c r="D504" s="8" t="s">
        <v>21</v>
      </c>
      <c r="E504" s="8" t="s">
        <v>409</v>
      </c>
      <c r="F504" s="8" t="s">
        <v>255</v>
      </c>
      <c r="G504" s="10">
        <v>1477908</v>
      </c>
      <c r="H504" s="36">
        <f t="shared" si="13"/>
        <v>-1477908</v>
      </c>
      <c r="I504" s="10">
        <v>0</v>
      </c>
    </row>
    <row r="505" spans="2:9" ht="54.75" customHeight="1" x14ac:dyDescent="0.2">
      <c r="B505" s="7" t="s">
        <v>406</v>
      </c>
      <c r="C505" s="8" t="s">
        <v>95</v>
      </c>
      <c r="D505" s="8" t="s">
        <v>21</v>
      </c>
      <c r="E505" s="8" t="s">
        <v>410</v>
      </c>
      <c r="F505" s="8"/>
      <c r="G505" s="10">
        <f>G506</f>
        <v>532770</v>
      </c>
      <c r="H505" s="36">
        <f t="shared" si="13"/>
        <v>-532770</v>
      </c>
      <c r="I505" s="10">
        <f>I506</f>
        <v>0</v>
      </c>
    </row>
    <row r="506" spans="2:9" ht="16.5" customHeight="1" x14ac:dyDescent="0.2">
      <c r="B506" s="7" t="s">
        <v>254</v>
      </c>
      <c r="C506" s="8" t="s">
        <v>95</v>
      </c>
      <c r="D506" s="8" t="s">
        <v>21</v>
      </c>
      <c r="E506" s="8" t="s">
        <v>410</v>
      </c>
      <c r="F506" s="8" t="s">
        <v>255</v>
      </c>
      <c r="G506" s="10">
        <v>532770</v>
      </c>
      <c r="H506" s="36">
        <f t="shared" si="13"/>
        <v>-532770</v>
      </c>
      <c r="I506" s="10">
        <v>0</v>
      </c>
    </row>
    <row r="507" spans="2:9" x14ac:dyDescent="0.2">
      <c r="B507" s="41" t="s">
        <v>9</v>
      </c>
      <c r="C507" s="41"/>
      <c r="D507" s="41"/>
      <c r="E507" s="41"/>
      <c r="F507" s="41"/>
      <c r="G507" s="13">
        <f>G17+G132+G136+G164+G202+G235+G368+G425+G450+G463+G478+G483</f>
        <v>418964518.30000001</v>
      </c>
      <c r="H507" s="36">
        <f t="shared" si="13"/>
        <v>60832983.599999964</v>
      </c>
      <c r="I507" s="13">
        <f>I17+I132+I136+I164+I202+I235+I368+I425+I450+I463+I478+I483</f>
        <v>479797501.89999998</v>
      </c>
    </row>
    <row r="509" spans="2:9" hidden="1" x14ac:dyDescent="0.2">
      <c r="I509" s="30">
        <v>412600920</v>
      </c>
    </row>
    <row r="510" spans="2:9" hidden="1" x14ac:dyDescent="0.2">
      <c r="I510" s="30"/>
    </row>
    <row r="511" spans="2:9" hidden="1" x14ac:dyDescent="0.2">
      <c r="I511" s="30">
        <f>I509-I507</f>
        <v>-67196581.899999976</v>
      </c>
    </row>
    <row r="512" spans="2:9" x14ac:dyDescent="0.2">
      <c r="I512" s="30"/>
    </row>
    <row r="513" spans="9:9" x14ac:dyDescent="0.2">
      <c r="I513" s="30"/>
    </row>
    <row r="514" spans="9:9" x14ac:dyDescent="0.2">
      <c r="I514" s="30"/>
    </row>
    <row r="515" spans="9:9" x14ac:dyDescent="0.2">
      <c r="I515" s="30"/>
    </row>
    <row r="516" spans="9:9" x14ac:dyDescent="0.2">
      <c r="I516" s="30"/>
    </row>
    <row r="517" spans="9:9" x14ac:dyDescent="0.2">
      <c r="I517" s="30"/>
    </row>
    <row r="518" spans="9:9" x14ac:dyDescent="0.2">
      <c r="I518" s="30"/>
    </row>
    <row r="519" spans="9:9" x14ac:dyDescent="0.2">
      <c r="I519" s="30"/>
    </row>
    <row r="520" spans="9:9" x14ac:dyDescent="0.2">
      <c r="I520" s="30"/>
    </row>
    <row r="521" spans="9:9" x14ac:dyDescent="0.2">
      <c r="I521" s="30"/>
    </row>
    <row r="522" spans="9:9" x14ac:dyDescent="0.2">
      <c r="I522" s="30"/>
    </row>
    <row r="523" spans="9:9" x14ac:dyDescent="0.2">
      <c r="I523" s="30"/>
    </row>
  </sheetData>
  <mergeCells count="12">
    <mergeCell ref="B507:F507"/>
    <mergeCell ref="B1:I1"/>
    <mergeCell ref="B8:I8"/>
    <mergeCell ref="B9:I9"/>
    <mergeCell ref="B10:I10"/>
    <mergeCell ref="B11:I11"/>
    <mergeCell ref="B12:I12"/>
    <mergeCell ref="B13:I13"/>
    <mergeCell ref="E2:I2"/>
    <mergeCell ref="D3:I3"/>
    <mergeCell ref="E4:I4"/>
    <mergeCell ref="D5:I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2015-06-01T07:35:01Z</dcterms:modified>
</cp:coreProperties>
</file>