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65" yWindow="-15" windowWidth="9090" windowHeight="11640"/>
  </bookViews>
  <sheets>
    <sheet name="2014" sheetId="5" r:id="rId1"/>
    <sheet name="2014 (2)" sheetId="7" state="hidden" r:id="rId2"/>
    <sheet name="2012-2013" sheetId="6" state="hidden" r:id="rId3"/>
  </sheets>
  <definedNames>
    <definedName name="_xlnm._FilterDatabase" localSheetId="0" hidden="1">'2014'!$C$10:$C$706</definedName>
    <definedName name="_xlnm._FilterDatabase" localSheetId="1" hidden="1">'2014 (2)'!$C$14:$C$710</definedName>
    <definedName name="_xlnm.Print_Area" localSheetId="2">'2012-2013'!$A$1:$L$787</definedName>
    <definedName name="_xlnm.Print_Area" localSheetId="0">'2014'!$A$1:$H$706</definedName>
    <definedName name="_xlnm.Print_Area" localSheetId="1">'2014 (2)'!$A$1:$AE$745</definedName>
  </definedNames>
  <calcPr calcId="144525"/>
</workbook>
</file>

<file path=xl/calcChain.xml><?xml version="1.0" encoding="utf-8"?>
<calcChain xmlns="http://schemas.openxmlformats.org/spreadsheetml/2006/main">
  <c r="G422" i="5" l="1"/>
  <c r="H705" i="5" l="1"/>
  <c r="H704" i="5"/>
  <c r="H702" i="5"/>
  <c r="H698" i="5"/>
  <c r="H696" i="5"/>
  <c r="H694" i="5"/>
  <c r="H691" i="5"/>
  <c r="H687" i="5"/>
  <c r="H685" i="5"/>
  <c r="H681" i="5"/>
  <c r="H679" i="5"/>
  <c r="H676" i="5"/>
  <c r="H673" i="5"/>
  <c r="H670" i="5"/>
  <c r="H668" i="5"/>
  <c r="H666" i="5"/>
  <c r="H664" i="5"/>
  <c r="H662" i="5"/>
  <c r="H659" i="5"/>
  <c r="H658" i="5"/>
  <c r="H657" i="5"/>
  <c r="H654" i="5"/>
  <c r="H652" i="5"/>
  <c r="H649" i="5"/>
  <c r="H648" i="5"/>
  <c r="H645" i="5"/>
  <c r="H643" i="5"/>
  <c r="H642" i="5"/>
  <c r="H641" i="5"/>
  <c r="H640" i="5"/>
  <c r="H639" i="5"/>
  <c r="H638" i="5"/>
  <c r="H636" i="5"/>
  <c r="H627" i="5"/>
  <c r="H625" i="5"/>
  <c r="H623" i="5"/>
  <c r="H621" i="5"/>
  <c r="H619" i="5"/>
  <c r="H617" i="5"/>
  <c r="H616" i="5"/>
  <c r="H613" i="5"/>
  <c r="H611" i="5"/>
  <c r="H609" i="5"/>
  <c r="H608" i="5"/>
  <c r="H606" i="5"/>
  <c r="H604" i="5"/>
  <c r="H603" i="5"/>
  <c r="H602" i="5"/>
  <c r="H601" i="5"/>
  <c r="H599" i="5"/>
  <c r="H597" i="5"/>
  <c r="H596" i="5"/>
  <c r="H595" i="5"/>
  <c r="H594" i="5"/>
  <c r="H593" i="5"/>
  <c r="H592" i="5"/>
  <c r="H588" i="5"/>
  <c r="H585" i="5"/>
  <c r="H582" i="5"/>
  <c r="H580" i="5"/>
  <c r="H579" i="5"/>
  <c r="H577" i="5"/>
  <c r="H575" i="5"/>
  <c r="H571" i="5"/>
  <c r="H569" i="5"/>
  <c r="H568" i="5"/>
  <c r="H565" i="5"/>
  <c r="H561" i="5"/>
  <c r="H559" i="5"/>
  <c r="H557" i="5"/>
  <c r="H555" i="5"/>
  <c r="H553" i="5"/>
  <c r="H551" i="5"/>
  <c r="H549" i="5"/>
  <c r="H548" i="5"/>
  <c r="H546" i="5"/>
  <c r="H544" i="5"/>
  <c r="H542" i="5"/>
  <c r="H540" i="5"/>
  <c r="H538" i="5"/>
  <c r="H536" i="5"/>
  <c r="H534" i="5"/>
  <c r="H533" i="5"/>
  <c r="H530" i="5"/>
  <c r="H528" i="5"/>
  <c r="H526" i="5"/>
  <c r="H525" i="5"/>
  <c r="H523" i="5"/>
  <c r="H521" i="5"/>
  <c r="H518" i="5"/>
  <c r="H516" i="5"/>
  <c r="H514" i="5"/>
  <c r="H513" i="5"/>
  <c r="H510" i="5"/>
  <c r="H508" i="5"/>
  <c r="H506" i="5"/>
  <c r="H505" i="5"/>
  <c r="H504" i="5"/>
  <c r="H502" i="5"/>
  <c r="H501" i="5"/>
  <c r="H499" i="5"/>
  <c r="H496" i="5"/>
  <c r="H494" i="5"/>
  <c r="H492" i="5"/>
  <c r="H491" i="5"/>
  <c r="H489" i="5"/>
  <c r="H487" i="5"/>
  <c r="H485" i="5"/>
  <c r="H483" i="5"/>
  <c r="H481" i="5"/>
  <c r="H480" i="5"/>
  <c r="H477" i="5"/>
  <c r="H474" i="5"/>
  <c r="H472" i="5"/>
  <c r="H470" i="5"/>
  <c r="H468" i="5"/>
  <c r="H467" i="5"/>
  <c r="H465" i="5"/>
  <c r="H463" i="5"/>
  <c r="H461" i="5"/>
  <c r="H460" i="5"/>
  <c r="H458" i="5"/>
  <c r="H456" i="5"/>
  <c r="H454" i="5"/>
  <c r="H452" i="5"/>
  <c r="H450" i="5"/>
  <c r="H449" i="5"/>
  <c r="H448" i="5"/>
  <c r="H443" i="5"/>
  <c r="H441" i="5"/>
  <c r="H440" i="5"/>
  <c r="H438" i="5"/>
  <c r="H435" i="5"/>
  <c r="H434" i="5"/>
  <c r="H433" i="5"/>
  <c r="H430" i="5"/>
  <c r="H429" i="5"/>
  <c r="H428" i="5"/>
  <c r="H427" i="5"/>
  <c r="H426" i="5"/>
  <c r="H425" i="5"/>
  <c r="H421" i="5"/>
  <c r="H420" i="5"/>
  <c r="H419" i="5"/>
  <c r="H418" i="5"/>
  <c r="H417" i="5"/>
  <c r="H413" i="5"/>
  <c r="H410" i="5"/>
  <c r="H408" i="5"/>
  <c r="H406" i="5"/>
  <c r="H404" i="5"/>
  <c r="H402" i="5"/>
  <c r="H400" i="5"/>
  <c r="H398" i="5"/>
  <c r="H396" i="5"/>
  <c r="H393" i="5"/>
  <c r="H391" i="5"/>
  <c r="H389" i="5"/>
  <c r="H388" i="5"/>
  <c r="H386" i="5"/>
  <c r="H384" i="5"/>
  <c r="H383" i="5"/>
  <c r="H380" i="5"/>
  <c r="H379" i="5"/>
  <c r="H376" i="5"/>
  <c r="H375" i="5"/>
  <c r="H372" i="5"/>
  <c r="H371" i="5"/>
  <c r="H369" i="5"/>
  <c r="H367" i="5"/>
  <c r="H365" i="5"/>
  <c r="H363" i="5"/>
  <c r="H362" i="5"/>
  <c r="H358" i="5"/>
  <c r="H356" i="5"/>
  <c r="H351" i="5"/>
  <c r="H349" i="5"/>
  <c r="H347" i="5"/>
  <c r="H343" i="5"/>
  <c r="H341" i="5"/>
  <c r="H339" i="5"/>
  <c r="H335" i="5"/>
  <c r="H332" i="5"/>
  <c r="H328" i="5"/>
  <c r="H325" i="5"/>
  <c r="H321" i="5"/>
  <c r="H317" i="5"/>
  <c r="H314" i="5"/>
  <c r="H312" i="5"/>
  <c r="H310" i="5"/>
  <c r="H308" i="5"/>
  <c r="H306" i="5"/>
  <c r="H304" i="5"/>
  <c r="H302" i="5"/>
  <c r="H299" i="5"/>
  <c r="H296" i="5"/>
  <c r="H294" i="5"/>
  <c r="H291" i="5"/>
  <c r="H288" i="5"/>
  <c r="H287" i="5"/>
  <c r="H284" i="5"/>
  <c r="H282" i="5"/>
  <c r="H280" i="5"/>
  <c r="H278" i="5"/>
  <c r="H276" i="5"/>
  <c r="H275" i="5"/>
  <c r="H273" i="5"/>
  <c r="H270" i="5"/>
  <c r="H268" i="5"/>
  <c r="H266" i="5"/>
  <c r="H263" i="5"/>
  <c r="H261" i="5"/>
  <c r="H258" i="5"/>
  <c r="H256" i="5"/>
  <c r="H254" i="5"/>
  <c r="H252" i="5"/>
  <c r="H250" i="5"/>
  <c r="H247" i="5"/>
  <c r="H245" i="5"/>
  <c r="H243" i="5"/>
  <c r="H241" i="5"/>
  <c r="H239" i="5"/>
  <c r="H238" i="5"/>
  <c r="H235" i="5"/>
  <c r="H233" i="5"/>
  <c r="H230" i="5"/>
  <c r="H228" i="5"/>
  <c r="H226" i="5"/>
  <c r="H224" i="5"/>
  <c r="H221" i="5"/>
  <c r="H218" i="5"/>
  <c r="H216" i="5"/>
  <c r="H214" i="5"/>
  <c r="H212" i="5"/>
  <c r="H210" i="5"/>
  <c r="H209" i="5"/>
  <c r="H205" i="5"/>
  <c r="H203" i="5"/>
  <c r="H201" i="5"/>
  <c r="H200" i="5"/>
  <c r="H198" i="5"/>
  <c r="H197" i="5"/>
  <c r="H194" i="5"/>
  <c r="H193" i="5"/>
  <c r="H191" i="5"/>
  <c r="H190" i="5"/>
  <c r="H186" i="5"/>
  <c r="H183" i="5"/>
  <c r="H180" i="5"/>
  <c r="H178" i="5"/>
  <c r="H175" i="5"/>
  <c r="H173" i="5"/>
  <c r="H172" i="5"/>
  <c r="H171" i="5"/>
  <c r="H170" i="5"/>
  <c r="H169" i="5"/>
  <c r="H168" i="5"/>
  <c r="H166" i="5"/>
  <c r="H162" i="5"/>
  <c r="H161" i="5"/>
  <c r="H160" i="5"/>
  <c r="H159" i="5"/>
  <c r="H156" i="5"/>
  <c r="H154" i="5"/>
  <c r="H152" i="5"/>
  <c r="H148" i="5"/>
  <c r="H146" i="5"/>
  <c r="H144" i="5"/>
  <c r="H141" i="5"/>
  <c r="H138" i="5"/>
  <c r="H136" i="5"/>
  <c r="H135" i="5"/>
  <c r="H134" i="5"/>
  <c r="H131" i="5"/>
  <c r="H129" i="5"/>
  <c r="H127" i="5"/>
  <c r="H125" i="5"/>
  <c r="H123" i="5"/>
  <c r="H122" i="5"/>
  <c r="H120" i="5"/>
  <c r="H119" i="5"/>
  <c r="H118" i="5"/>
  <c r="H116" i="5"/>
  <c r="H114" i="5"/>
  <c r="H112" i="5"/>
  <c r="H111" i="5"/>
  <c r="H110" i="5"/>
  <c r="H109" i="5"/>
  <c r="H103" i="5"/>
  <c r="H100" i="5"/>
  <c r="H98" i="5"/>
  <c r="H96" i="5"/>
  <c r="H95" i="5"/>
  <c r="H94" i="5"/>
  <c r="H93" i="5"/>
  <c r="H91" i="5"/>
  <c r="H90" i="5"/>
  <c r="H89" i="5"/>
  <c r="H88" i="5"/>
  <c r="H87" i="5"/>
  <c r="H86" i="5"/>
  <c r="H83" i="5"/>
  <c r="H82" i="5"/>
  <c r="H81" i="5"/>
  <c r="H80" i="5"/>
  <c r="H78" i="5"/>
  <c r="H77" i="5"/>
  <c r="H76" i="5"/>
  <c r="H73" i="5"/>
  <c r="H71" i="5"/>
  <c r="H70" i="5"/>
  <c r="H69" i="5"/>
  <c r="H67" i="5"/>
  <c r="H65" i="5"/>
  <c r="H64" i="5"/>
  <c r="H63" i="5"/>
  <c r="H62" i="5"/>
  <c r="H60" i="5"/>
  <c r="H59" i="5"/>
  <c r="H56" i="5"/>
  <c r="H54" i="5"/>
  <c r="H51" i="5"/>
  <c r="H50" i="5"/>
  <c r="H49" i="5"/>
  <c r="H48" i="5"/>
  <c r="H45" i="5"/>
  <c r="H44" i="5"/>
  <c r="H43" i="5"/>
  <c r="H42" i="5"/>
  <c r="H41" i="5"/>
  <c r="H40" i="5"/>
  <c r="H39" i="5"/>
  <c r="H38" i="5"/>
  <c r="H37" i="5"/>
  <c r="H35" i="5"/>
  <c r="H33" i="5"/>
  <c r="H32" i="5"/>
  <c r="H31" i="5"/>
  <c r="H30" i="5"/>
  <c r="H28" i="5"/>
  <c r="H24" i="5"/>
  <c r="H23" i="5"/>
  <c r="H22" i="5"/>
  <c r="H21" i="5"/>
  <c r="H19" i="5"/>
  <c r="H18" i="5"/>
  <c r="H16" i="5"/>
  <c r="H13" i="5"/>
  <c r="G703" i="5"/>
  <c r="G701" i="5"/>
  <c r="G700" i="5"/>
  <c r="G697" i="5"/>
  <c r="G695" i="5"/>
  <c r="G693" i="5"/>
  <c r="G692" i="5"/>
  <c r="G690" i="5"/>
  <c r="G689" i="5"/>
  <c r="G686" i="5"/>
  <c r="G684" i="5"/>
  <c r="G682" i="5" s="1"/>
  <c r="G680" i="5"/>
  <c r="G678" i="5"/>
  <c r="G675" i="5"/>
  <c r="G672" i="5"/>
  <c r="G669" i="5"/>
  <c r="G667" i="5"/>
  <c r="G665" i="5"/>
  <c r="G663" i="5"/>
  <c r="G661" i="5"/>
  <c r="G656" i="5"/>
  <c r="G653" i="5"/>
  <c r="G651" i="5"/>
  <c r="G650" i="5" s="1"/>
  <c r="G647" i="5"/>
  <c r="G646" i="5" s="1"/>
  <c r="G644" i="5"/>
  <c r="G637" i="5"/>
  <c r="G635" i="5"/>
  <c r="G634" i="5"/>
  <c r="G632" i="5"/>
  <c r="G630" i="5"/>
  <c r="G629" i="5" s="1"/>
  <c r="G626" i="5"/>
  <c r="G624" i="5"/>
  <c r="G622" i="5"/>
  <c r="G620" i="5"/>
  <c r="G618" i="5"/>
  <c r="G615" i="5"/>
  <c r="G612" i="5"/>
  <c r="G610" i="5"/>
  <c r="G607" i="5"/>
  <c r="G605" i="5"/>
  <c r="G600" i="5"/>
  <c r="G598" i="5"/>
  <c r="G591" i="5"/>
  <c r="G590" i="5"/>
  <c r="G587" i="5"/>
  <c r="G584" i="5"/>
  <c r="G581" i="5"/>
  <c r="G578" i="5"/>
  <c r="G576" i="5"/>
  <c r="G574" i="5"/>
  <c r="G570" i="5"/>
  <c r="G567" i="5"/>
  <c r="G564" i="5"/>
  <c r="G560" i="5"/>
  <c r="G558" i="5"/>
  <c r="G556" i="5"/>
  <c r="G554" i="5"/>
  <c r="G552" i="5"/>
  <c r="G550" i="5"/>
  <c r="G547" i="5"/>
  <c r="G545" i="5"/>
  <c r="G543" i="5"/>
  <c r="G541" i="5"/>
  <c r="G539" i="5"/>
  <c r="G537" i="5"/>
  <c r="G535" i="5"/>
  <c r="G532" i="5"/>
  <c r="G529" i="5"/>
  <c r="G527" i="5"/>
  <c r="G524" i="5"/>
  <c r="G522" i="5"/>
  <c r="G520" i="5"/>
  <c r="G517" i="5"/>
  <c r="G515" i="5"/>
  <c r="G512" i="5"/>
  <c r="G509" i="5"/>
  <c r="G507" i="5"/>
  <c r="G503" i="5"/>
  <c r="G500" i="5"/>
  <c r="G498" i="5"/>
  <c r="G495" i="5"/>
  <c r="G493" i="5"/>
  <c r="G490" i="5"/>
  <c r="G488" i="5"/>
  <c r="G486" i="5"/>
  <c r="G484" i="5"/>
  <c r="G482" i="5"/>
  <c r="G479" i="5"/>
  <c r="G478" i="5" s="1"/>
  <c r="G476" i="5"/>
  <c r="G473" i="5"/>
  <c r="G471" i="5"/>
  <c r="G469" i="5"/>
  <c r="G466" i="5"/>
  <c r="G464" i="5"/>
  <c r="G462" i="5"/>
  <c r="G459" i="5"/>
  <c r="G457" i="5"/>
  <c r="G455" i="5"/>
  <c r="G453" i="5"/>
  <c r="G451" i="5"/>
  <c r="G447" i="5"/>
  <c r="G442" i="5"/>
  <c r="G439" i="5"/>
  <c r="G437" i="5"/>
  <c r="G432" i="5"/>
  <c r="G424" i="5"/>
  <c r="G415" i="5"/>
  <c r="G412" i="5"/>
  <c r="G409" i="5"/>
  <c r="G407" i="5"/>
  <c r="G405" i="5"/>
  <c r="G403" i="5"/>
  <c r="G401" i="5"/>
  <c r="G399" i="5"/>
  <c r="G397" i="5"/>
  <c r="G395" i="5"/>
  <c r="G394" i="5" s="1"/>
  <c r="G392" i="5"/>
  <c r="G390" i="5"/>
  <c r="G387" i="5"/>
  <c r="G385" i="5"/>
  <c r="G382" i="5"/>
  <c r="G381" i="5" s="1"/>
  <c r="G378" i="5"/>
  <c r="G377" i="5" s="1"/>
  <c r="G374" i="5"/>
  <c r="G373" i="5" s="1"/>
  <c r="G370" i="5"/>
  <c r="G368" i="5"/>
  <c r="G366" i="5"/>
  <c r="G364" i="5"/>
  <c r="G361" i="5"/>
  <c r="G360" i="5" s="1"/>
  <c r="G357" i="5"/>
  <c r="G355" i="5"/>
  <c r="G354" i="5"/>
  <c r="G350" i="5"/>
  <c r="G348" i="5"/>
  <c r="G346" i="5"/>
  <c r="G342" i="5"/>
  <c r="G340" i="5"/>
  <c r="G338" i="5"/>
  <c r="G336" i="5" s="1"/>
  <c r="G334" i="5"/>
  <c r="G333" i="5" s="1"/>
  <c r="G331" i="5"/>
  <c r="G330" i="5" s="1"/>
  <c r="G327" i="5"/>
  <c r="G324" i="5"/>
  <c r="G322" i="5"/>
  <c r="G320" i="5"/>
  <c r="G319" i="5" s="1"/>
  <c r="G318" i="5"/>
  <c r="G316" i="5"/>
  <c r="G313" i="5"/>
  <c r="G311" i="5"/>
  <c r="G309" i="5"/>
  <c r="G307" i="5"/>
  <c r="G305" i="5"/>
  <c r="G303" i="5"/>
  <c r="G301" i="5"/>
  <c r="G298" i="5"/>
  <c r="G295" i="5"/>
  <c r="G293" i="5"/>
  <c r="G290" i="5"/>
  <c r="G286" i="5"/>
  <c r="G283" i="5"/>
  <c r="G281" i="5"/>
  <c r="G279" i="5"/>
  <c r="G277" i="5"/>
  <c r="G274" i="5"/>
  <c r="G272" i="5"/>
  <c r="G271" i="5"/>
  <c r="G269" i="5"/>
  <c r="G267" i="5"/>
  <c r="G265" i="5"/>
  <c r="G262" i="5"/>
  <c r="G260" i="5"/>
  <c r="G257" i="5"/>
  <c r="G255" i="5"/>
  <c r="G253" i="5"/>
  <c r="G251" i="5"/>
  <c r="G249" i="5"/>
  <c r="G246" i="5"/>
  <c r="G244" i="5"/>
  <c r="G242" i="5"/>
  <c r="G240" i="5"/>
  <c r="G237" i="5"/>
  <c r="G236" i="5" s="1"/>
  <c r="G234" i="5"/>
  <c r="G232" i="5"/>
  <c r="G229" i="5"/>
  <c r="G227" i="5"/>
  <c r="G225" i="5"/>
  <c r="G223" i="5"/>
  <c r="G220" i="5"/>
  <c r="G217" i="5"/>
  <c r="G215" i="5"/>
  <c r="G213" i="5"/>
  <c r="G211" i="5"/>
  <c r="G208" i="5"/>
  <c r="G204" i="5"/>
  <c r="G202" i="5"/>
  <c r="G199" i="5"/>
  <c r="G196" i="5"/>
  <c r="G192" i="5"/>
  <c r="G189" i="5"/>
  <c r="G185" i="5"/>
  <c r="G182" i="5"/>
  <c r="G179" i="5"/>
  <c r="G177" i="5"/>
  <c r="G174" i="5"/>
  <c r="G167" i="5"/>
  <c r="G165" i="5"/>
  <c r="G158" i="5"/>
  <c r="G155" i="5"/>
  <c r="G153" i="5"/>
  <c r="G151" i="5"/>
  <c r="G147" i="5"/>
  <c r="G145" i="5"/>
  <c r="G143" i="5"/>
  <c r="G140" i="5"/>
  <c r="G137" i="5"/>
  <c r="G133" i="5"/>
  <c r="G132" i="5"/>
  <c r="G128" i="5"/>
  <c r="G126" i="5"/>
  <c r="G124" i="5"/>
  <c r="G121" i="5"/>
  <c r="G117" i="5"/>
  <c r="G115" i="5"/>
  <c r="G113" i="5"/>
  <c r="G108" i="5"/>
  <c r="G107" i="5"/>
  <c r="G102" i="5"/>
  <c r="G99" i="5"/>
  <c r="G97" i="5"/>
  <c r="G92" i="5"/>
  <c r="G85" i="5"/>
  <c r="G84" i="5" s="1"/>
  <c r="G79" i="5"/>
  <c r="G75" i="5"/>
  <c r="G72" i="5"/>
  <c r="G68" i="5"/>
  <c r="G66" i="5"/>
  <c r="G61" i="5"/>
  <c r="G58" i="5"/>
  <c r="G55" i="5"/>
  <c r="G53" i="5"/>
  <c r="G52" i="5"/>
  <c r="G47" i="5"/>
  <c r="G46" i="5" s="1"/>
  <c r="G36" i="5"/>
  <c r="G34" i="5"/>
  <c r="G29" i="5"/>
  <c r="G27" i="5"/>
  <c r="G20" i="5"/>
  <c r="G17" i="5"/>
  <c r="G15" i="5"/>
  <c r="G12" i="5"/>
  <c r="F703" i="5"/>
  <c r="F701" i="5"/>
  <c r="F700" i="5" s="1"/>
  <c r="F697" i="5"/>
  <c r="F695" i="5"/>
  <c r="F693" i="5"/>
  <c r="F692" i="5" s="1"/>
  <c r="F690" i="5"/>
  <c r="F689" i="5" s="1"/>
  <c r="F688" i="5"/>
  <c r="F686" i="5"/>
  <c r="F684" i="5"/>
  <c r="F683" i="5" s="1"/>
  <c r="F680" i="5"/>
  <c r="F678" i="5"/>
  <c r="F675" i="5"/>
  <c r="F674" i="5" s="1"/>
  <c r="F672" i="5"/>
  <c r="F671" i="5" s="1"/>
  <c r="F669" i="5"/>
  <c r="F667" i="5"/>
  <c r="F665" i="5"/>
  <c r="F663" i="5"/>
  <c r="F661" i="5"/>
  <c r="F656" i="5"/>
  <c r="F655" i="5" s="1"/>
  <c r="F653" i="5"/>
  <c r="F651" i="5"/>
  <c r="F650" i="5" s="1"/>
  <c r="F647" i="5"/>
  <c r="F646" i="5" s="1"/>
  <c r="F644" i="5"/>
  <c r="F637" i="5"/>
  <c r="F635" i="5"/>
  <c r="F632" i="5"/>
  <c r="F630" i="5"/>
  <c r="F626" i="5"/>
  <c r="F624" i="5"/>
  <c r="F622" i="5"/>
  <c r="F620" i="5"/>
  <c r="F618" i="5"/>
  <c r="F615" i="5"/>
  <c r="F612" i="5"/>
  <c r="F610" i="5"/>
  <c r="F607" i="5"/>
  <c r="F605" i="5"/>
  <c r="F600" i="5"/>
  <c r="F598" i="5"/>
  <c r="F591" i="5"/>
  <c r="F590" i="5"/>
  <c r="F589" i="5" s="1"/>
  <c r="F587" i="5"/>
  <c r="F584" i="5"/>
  <c r="F581" i="5"/>
  <c r="F578" i="5"/>
  <c r="F572" i="5" s="1"/>
  <c r="F576" i="5"/>
  <c r="F574" i="5"/>
  <c r="F570" i="5"/>
  <c r="F562" i="5" s="1"/>
  <c r="F567" i="5"/>
  <c r="F566" i="5" s="1"/>
  <c r="F564" i="5"/>
  <c r="F563" i="5" s="1"/>
  <c r="F560" i="5"/>
  <c r="F558" i="5"/>
  <c r="F556" i="5"/>
  <c r="F554" i="5"/>
  <c r="F552" i="5"/>
  <c r="F550" i="5"/>
  <c r="F547" i="5"/>
  <c r="F545" i="5"/>
  <c r="F543" i="5"/>
  <c r="F541" i="5"/>
  <c r="F539" i="5"/>
  <c r="F537" i="5"/>
  <c r="F535" i="5"/>
  <c r="F532" i="5"/>
  <c r="F531" i="5" s="1"/>
  <c r="F529" i="5"/>
  <c r="F527" i="5"/>
  <c r="F524" i="5"/>
  <c r="F522" i="5"/>
  <c r="F520" i="5"/>
  <c r="F519" i="5" s="1"/>
  <c r="F517" i="5"/>
  <c r="F515" i="5"/>
  <c r="F512" i="5"/>
  <c r="F509" i="5"/>
  <c r="F507" i="5"/>
  <c r="F503" i="5"/>
  <c r="F500" i="5"/>
  <c r="F498" i="5"/>
  <c r="F495" i="5"/>
  <c r="F493" i="5"/>
  <c r="F490" i="5"/>
  <c r="F488" i="5"/>
  <c r="F486" i="5"/>
  <c r="F484" i="5"/>
  <c r="F482" i="5"/>
  <c r="F479" i="5"/>
  <c r="F478" i="5" s="1"/>
  <c r="F476" i="5"/>
  <c r="F473" i="5"/>
  <c r="F471" i="5"/>
  <c r="F469" i="5"/>
  <c r="F466" i="5"/>
  <c r="F464" i="5"/>
  <c r="F462" i="5"/>
  <c r="F459" i="5"/>
  <c r="F457" i="5"/>
  <c r="F455" i="5"/>
  <c r="F453" i="5"/>
  <c r="F451" i="5"/>
  <c r="F447" i="5"/>
  <c r="F442" i="5"/>
  <c r="F439" i="5"/>
  <c r="F437" i="5"/>
  <c r="F436" i="5" s="1"/>
  <c r="F432" i="5"/>
  <c r="F431" i="5" s="1"/>
  <c r="F424" i="5"/>
  <c r="F423" i="5"/>
  <c r="F422" i="5" s="1"/>
  <c r="F416" i="5"/>
  <c r="F415" i="5" s="1"/>
  <c r="F412" i="5"/>
  <c r="F409" i="5"/>
  <c r="F407" i="5"/>
  <c r="F405" i="5"/>
  <c r="F403" i="5"/>
  <c r="F401" i="5"/>
  <c r="F399" i="5"/>
  <c r="F397" i="5"/>
  <c r="F395" i="5"/>
  <c r="F394" i="5" s="1"/>
  <c r="F392" i="5"/>
  <c r="F390" i="5"/>
  <c r="F387" i="5"/>
  <c r="F385" i="5"/>
  <c r="F382" i="5"/>
  <c r="F381" i="5" s="1"/>
  <c r="F378" i="5"/>
  <c r="F377" i="5" s="1"/>
  <c r="F374" i="5"/>
  <c r="F373" i="5" s="1"/>
  <c r="F370" i="5"/>
  <c r="F368" i="5"/>
  <c r="F366" i="5"/>
  <c r="F364" i="5"/>
  <c r="F361" i="5"/>
  <c r="F357" i="5"/>
  <c r="F355" i="5"/>
  <c r="F354" i="5"/>
  <c r="F353" i="5" s="1"/>
  <c r="F350" i="5"/>
  <c r="F348" i="5"/>
  <c r="F346" i="5"/>
  <c r="F342" i="5"/>
  <c r="F340" i="5"/>
  <c r="F338" i="5"/>
  <c r="F336" i="5" s="1"/>
  <c r="F334" i="5"/>
  <c r="F333" i="5" s="1"/>
  <c r="F331" i="5"/>
  <c r="F330" i="5" s="1"/>
  <c r="F327" i="5"/>
  <c r="F326" i="5" s="1"/>
  <c r="F324" i="5"/>
  <c r="F323" i="5" s="1"/>
  <c r="F320" i="5"/>
  <c r="F319" i="5" s="1"/>
  <c r="F316" i="5"/>
  <c r="F315" i="5" s="1"/>
  <c r="F313" i="5"/>
  <c r="F311" i="5"/>
  <c r="F309" i="5"/>
  <c r="F307" i="5"/>
  <c r="F305" i="5"/>
  <c r="F303" i="5"/>
  <c r="F301" i="5"/>
  <c r="F298" i="5"/>
  <c r="F295" i="5"/>
  <c r="F293" i="5"/>
  <c r="F290" i="5"/>
  <c r="F289" i="5" s="1"/>
  <c r="F286" i="5"/>
  <c r="F285" i="5" s="1"/>
  <c r="F283" i="5"/>
  <c r="F281" i="5"/>
  <c r="F259" i="5" s="1"/>
  <c r="F279" i="5"/>
  <c r="F277" i="5"/>
  <c r="F274" i="5"/>
  <c r="F272" i="5"/>
  <c r="F271" i="5"/>
  <c r="F269" i="5"/>
  <c r="F267" i="5"/>
  <c r="F265" i="5"/>
  <c r="F262" i="5"/>
  <c r="F260" i="5"/>
  <c r="F257" i="5"/>
  <c r="F255" i="5"/>
  <c r="F253" i="5"/>
  <c r="F248" i="5" s="1"/>
  <c r="F251" i="5"/>
  <c r="F249" i="5"/>
  <c r="F246" i="5"/>
  <c r="F244" i="5"/>
  <c r="F242" i="5"/>
  <c r="F240" i="5"/>
  <c r="F237" i="5"/>
  <c r="F236" i="5" s="1"/>
  <c r="F234" i="5"/>
  <c r="F232" i="5"/>
  <c r="F229" i="5"/>
  <c r="F227" i="5"/>
  <c r="F225" i="5"/>
  <c r="F223" i="5"/>
  <c r="F222" i="5" s="1"/>
  <c r="F220" i="5"/>
  <c r="F217" i="5"/>
  <c r="F215" i="5"/>
  <c r="F213" i="5"/>
  <c r="F211" i="5"/>
  <c r="F208" i="5"/>
  <c r="F207" i="5" s="1"/>
  <c r="F204" i="5"/>
  <c r="F202" i="5"/>
  <c r="F199" i="5"/>
  <c r="F196" i="5"/>
  <c r="F192" i="5"/>
  <c r="F189" i="5"/>
  <c r="F188" i="5" s="1"/>
  <c r="F185" i="5"/>
  <c r="F184" i="5" s="1"/>
  <c r="F182" i="5"/>
  <c r="F181" i="5" s="1"/>
  <c r="F179" i="5"/>
  <c r="F177" i="5"/>
  <c r="F176" i="5" s="1"/>
  <c r="F174" i="5"/>
  <c r="F167" i="5"/>
  <c r="F165" i="5"/>
  <c r="F158" i="5"/>
  <c r="F157" i="5" s="1"/>
  <c r="F155" i="5"/>
  <c r="F153" i="5"/>
  <c r="F151" i="5"/>
  <c r="F150" i="5" s="1"/>
  <c r="F147" i="5"/>
  <c r="F145" i="5"/>
  <c r="F143" i="5"/>
  <c r="F140" i="5"/>
  <c r="F139" i="5" s="1"/>
  <c r="F137" i="5"/>
  <c r="F133" i="5"/>
  <c r="F132" i="5"/>
  <c r="F130" i="5" s="1"/>
  <c r="F128" i="5"/>
  <c r="F126" i="5"/>
  <c r="F124" i="5"/>
  <c r="F121" i="5"/>
  <c r="F117" i="5"/>
  <c r="F115" i="5"/>
  <c r="F113" i="5"/>
  <c r="F108" i="5"/>
  <c r="F107" i="5"/>
  <c r="F106" i="5" s="1"/>
  <c r="F105" i="5"/>
  <c r="F104" i="5" s="1"/>
  <c r="F102" i="5"/>
  <c r="F99" i="5"/>
  <c r="F97" i="5"/>
  <c r="F92" i="5"/>
  <c r="F85" i="5"/>
  <c r="F84" i="5" s="1"/>
  <c r="F79" i="5"/>
  <c r="F75" i="5"/>
  <c r="F74" i="5" s="1"/>
  <c r="F72" i="5"/>
  <c r="F68" i="5"/>
  <c r="F66" i="5"/>
  <c r="F61" i="5"/>
  <c r="F58" i="5"/>
  <c r="F55" i="5"/>
  <c r="F53" i="5"/>
  <c r="F47" i="5"/>
  <c r="F46" i="5" s="1"/>
  <c r="F36" i="5"/>
  <c r="F34" i="5"/>
  <c r="F29" i="5"/>
  <c r="F27" i="5"/>
  <c r="F26" i="5" s="1"/>
  <c r="F20" i="5"/>
  <c r="F17" i="5"/>
  <c r="F15" i="5"/>
  <c r="F12" i="5"/>
  <c r="F11" i="5" s="1"/>
  <c r="F634" i="5" l="1"/>
  <c r="G259" i="5"/>
  <c r="G329" i="5"/>
  <c r="G562" i="5"/>
  <c r="F14" i="5"/>
  <c r="F52" i="5"/>
  <c r="F195" i="5"/>
  <c r="F231" i="5"/>
  <c r="F318" i="5"/>
  <c r="F329" i="5"/>
  <c r="F360" i="5"/>
  <c r="F446" i="5"/>
  <c r="F475" i="5"/>
  <c r="F511" i="5"/>
  <c r="G248" i="5"/>
  <c r="G699" i="5"/>
  <c r="G572" i="5"/>
  <c r="G195" i="5"/>
  <c r="F164" i="5"/>
  <c r="F25" i="5"/>
  <c r="F292" i="5"/>
  <c r="F322" i="5"/>
  <c r="F359" i="5"/>
  <c r="F583" i="5"/>
  <c r="F614" i="5"/>
  <c r="F629" i="5"/>
  <c r="F660" i="5"/>
  <c r="F699" i="5"/>
  <c r="G475" i="5"/>
  <c r="F586" i="5"/>
  <c r="F414" i="5"/>
  <c r="H12" i="5"/>
  <c r="H15" i="5"/>
  <c r="H20" i="5"/>
  <c r="G26" i="5"/>
  <c r="H26" i="5" s="1"/>
  <c r="H27" i="5"/>
  <c r="H34" i="5"/>
  <c r="H46" i="5"/>
  <c r="H52" i="5"/>
  <c r="H55" i="5"/>
  <c r="H61" i="5"/>
  <c r="H68" i="5"/>
  <c r="G74" i="5"/>
  <c r="H74" i="5" s="1"/>
  <c r="H75" i="5"/>
  <c r="H84" i="5"/>
  <c r="H92" i="5"/>
  <c r="H99" i="5"/>
  <c r="G104" i="5"/>
  <c r="H104" i="5" s="1"/>
  <c r="H105" i="5"/>
  <c r="H108" i="5"/>
  <c r="H115" i="5"/>
  <c r="H121" i="5"/>
  <c r="H126" i="5"/>
  <c r="G130" i="5"/>
  <c r="H130" i="5" s="1"/>
  <c r="H132" i="5"/>
  <c r="H137" i="5"/>
  <c r="H143" i="5"/>
  <c r="G142" i="5"/>
  <c r="H147" i="5"/>
  <c r="H151" i="5"/>
  <c r="H155" i="5"/>
  <c r="H158" i="5"/>
  <c r="H165" i="5"/>
  <c r="G164" i="5"/>
  <c r="H164" i="5" s="1"/>
  <c r="H174" i="5"/>
  <c r="H179" i="5"/>
  <c r="H182" i="5"/>
  <c r="H185" i="5"/>
  <c r="G188" i="5"/>
  <c r="H188" i="5" s="1"/>
  <c r="H189" i="5"/>
  <c r="H195" i="5"/>
  <c r="H199" i="5"/>
  <c r="H204" i="5"/>
  <c r="H208" i="5"/>
  <c r="H213" i="5"/>
  <c r="H217" i="5"/>
  <c r="H220" i="5"/>
  <c r="H223" i="5"/>
  <c r="H227" i="5"/>
  <c r="G231" i="5"/>
  <c r="H231" i="5" s="1"/>
  <c r="H232" i="5"/>
  <c r="H236" i="5"/>
  <c r="H240" i="5"/>
  <c r="H244" i="5"/>
  <c r="H248" i="5"/>
  <c r="H251" i="5"/>
  <c r="H255" i="5"/>
  <c r="H259" i="5"/>
  <c r="H262" i="5"/>
  <c r="H267" i="5"/>
  <c r="H271" i="5"/>
  <c r="H274" i="5"/>
  <c r="H279" i="5"/>
  <c r="H283" i="5"/>
  <c r="H286" i="5"/>
  <c r="H290" i="5"/>
  <c r="H293" i="5"/>
  <c r="H298" i="5"/>
  <c r="H303" i="5"/>
  <c r="H307" i="5"/>
  <c r="H311" i="5"/>
  <c r="G315" i="5"/>
  <c r="H315" i="5" s="1"/>
  <c r="H316" i="5"/>
  <c r="H319" i="5"/>
  <c r="H322" i="5"/>
  <c r="G326" i="5"/>
  <c r="H326" i="5" s="1"/>
  <c r="H327" i="5"/>
  <c r="H330" i="5"/>
  <c r="H333" i="5"/>
  <c r="H336" i="5"/>
  <c r="H340" i="5"/>
  <c r="H346" i="5"/>
  <c r="H350" i="5"/>
  <c r="H355" i="5"/>
  <c r="H360" i="5"/>
  <c r="G359" i="5"/>
  <c r="H359" i="5" s="1"/>
  <c r="H364" i="5"/>
  <c r="H368" i="5"/>
  <c r="H373" i="5"/>
  <c r="H377" i="5"/>
  <c r="H381" i="5"/>
  <c r="H385" i="5"/>
  <c r="H390" i="5"/>
  <c r="H394" i="5"/>
  <c r="H397" i="5"/>
  <c r="H401" i="5"/>
  <c r="H405" i="5"/>
  <c r="H409" i="5"/>
  <c r="H415" i="5"/>
  <c r="G414" i="5"/>
  <c r="H414" i="5" s="1"/>
  <c r="H422" i="5"/>
  <c r="H424" i="5"/>
  <c r="G436" i="5"/>
  <c r="H436" i="5" s="1"/>
  <c r="H437" i="5"/>
  <c r="H442" i="5"/>
  <c r="G446" i="5"/>
  <c r="H446" i="5" s="1"/>
  <c r="H447" i="5"/>
  <c r="H453" i="5"/>
  <c r="H457" i="5"/>
  <c r="H462" i="5"/>
  <c r="H466" i="5"/>
  <c r="H471" i="5"/>
  <c r="H475" i="5"/>
  <c r="H478" i="5"/>
  <c r="H482" i="5"/>
  <c r="H486" i="5"/>
  <c r="H490" i="5"/>
  <c r="H495" i="5"/>
  <c r="H500" i="5"/>
  <c r="H507" i="5"/>
  <c r="G511" i="5"/>
  <c r="H511" i="5" s="1"/>
  <c r="H512" i="5"/>
  <c r="H517" i="5"/>
  <c r="H522" i="5"/>
  <c r="H527" i="5"/>
  <c r="G531" i="5"/>
  <c r="H531" i="5" s="1"/>
  <c r="H532" i="5"/>
  <c r="H537" i="5"/>
  <c r="H541" i="5"/>
  <c r="H545" i="5"/>
  <c r="H550" i="5"/>
  <c r="H554" i="5"/>
  <c r="H558" i="5"/>
  <c r="H562" i="5"/>
  <c r="G566" i="5"/>
  <c r="H566" i="5" s="1"/>
  <c r="H567" i="5"/>
  <c r="H572" i="5"/>
  <c r="H576" i="5"/>
  <c r="H581" i="5"/>
  <c r="H584" i="5"/>
  <c r="H587" i="5"/>
  <c r="H590" i="5"/>
  <c r="H598" i="5"/>
  <c r="H605" i="5"/>
  <c r="H610" i="5"/>
  <c r="G614" i="5"/>
  <c r="H614" i="5" s="1"/>
  <c r="H615" i="5"/>
  <c r="H620" i="5"/>
  <c r="H624" i="5"/>
  <c r="H629" i="5"/>
  <c r="H634" i="5"/>
  <c r="H637" i="5"/>
  <c r="H646" i="5"/>
  <c r="H650" i="5"/>
  <c r="H653" i="5"/>
  <c r="G660" i="5"/>
  <c r="H660" i="5" s="1"/>
  <c r="H661" i="5"/>
  <c r="H665" i="5"/>
  <c r="H669" i="5"/>
  <c r="H672" i="5"/>
  <c r="H675" i="5"/>
  <c r="H678" i="5"/>
  <c r="H686" i="5"/>
  <c r="H689" i="5"/>
  <c r="H692" i="5"/>
  <c r="H695" i="5"/>
  <c r="H699" i="5"/>
  <c r="F142" i="5"/>
  <c r="F149" i="5"/>
  <c r="F163" i="5"/>
  <c r="F187" i="5"/>
  <c r="F206" i="5"/>
  <c r="F219" i="5"/>
  <c r="F264" i="5"/>
  <c r="F300" i="5"/>
  <c r="F297" i="5"/>
  <c r="F337" i="5"/>
  <c r="F411" i="5"/>
  <c r="F445" i="5"/>
  <c r="F497" i="5"/>
  <c r="F573" i="5"/>
  <c r="F677" i="5"/>
  <c r="F682" i="5"/>
  <c r="G11" i="5"/>
  <c r="H11" i="5" s="1"/>
  <c r="G14" i="5"/>
  <c r="H14" i="5" s="1"/>
  <c r="H17" i="5"/>
  <c r="G25" i="5"/>
  <c r="H25" i="5" s="1"/>
  <c r="H29" i="5"/>
  <c r="H36" i="5"/>
  <c r="H47" i="5"/>
  <c r="H53" i="5"/>
  <c r="H58" i="5"/>
  <c r="H66" i="5"/>
  <c r="H72" i="5"/>
  <c r="H79" i="5"/>
  <c r="H85" i="5"/>
  <c r="H97" i="5"/>
  <c r="H102" i="5"/>
  <c r="G106" i="5"/>
  <c r="H106" i="5" s="1"/>
  <c r="H107" i="5"/>
  <c r="H113" i="5"/>
  <c r="H117" i="5"/>
  <c r="H124" i="5"/>
  <c r="H128" i="5"/>
  <c r="H133" i="5"/>
  <c r="G139" i="5"/>
  <c r="H139" i="5" s="1"/>
  <c r="H140" i="5"/>
  <c r="H145" i="5"/>
  <c r="G150" i="5"/>
  <c r="H150" i="5" s="1"/>
  <c r="G149" i="5"/>
  <c r="H149" i="5" s="1"/>
  <c r="H153" i="5"/>
  <c r="G157" i="5"/>
  <c r="H157" i="5" s="1"/>
  <c r="G163" i="5"/>
  <c r="H163" i="5" s="1"/>
  <c r="H167" i="5"/>
  <c r="G176" i="5"/>
  <c r="H176" i="5" s="1"/>
  <c r="H177" i="5"/>
  <c r="G181" i="5"/>
  <c r="H181" i="5" s="1"/>
  <c r="G184" i="5"/>
  <c r="H184" i="5" s="1"/>
  <c r="G187" i="5"/>
  <c r="H187" i="5" s="1"/>
  <c r="H192" i="5"/>
  <c r="H196" i="5"/>
  <c r="H202" i="5"/>
  <c r="G207" i="5"/>
  <c r="H207" i="5" s="1"/>
  <c r="G206" i="5"/>
  <c r="H206" i="5" s="1"/>
  <c r="H211" i="5"/>
  <c r="H215" i="5"/>
  <c r="G219" i="5"/>
  <c r="H219" i="5" s="1"/>
  <c r="G222" i="5"/>
  <c r="H222" i="5" s="1"/>
  <c r="H225" i="5"/>
  <c r="H229" i="5"/>
  <c r="H234" i="5"/>
  <c r="H237" i="5"/>
  <c r="H242" i="5"/>
  <c r="H246" i="5"/>
  <c r="H249" i="5"/>
  <c r="H253" i="5"/>
  <c r="H257" i="5"/>
  <c r="H260" i="5"/>
  <c r="G264" i="5"/>
  <c r="H264" i="5" s="1"/>
  <c r="H265" i="5"/>
  <c r="H269" i="5"/>
  <c r="H272" i="5"/>
  <c r="H277" i="5"/>
  <c r="H281" i="5"/>
  <c r="G285" i="5"/>
  <c r="H285" i="5" s="1"/>
  <c r="G289" i="5"/>
  <c r="H289" i="5" s="1"/>
  <c r="G292" i="5"/>
  <c r="H292" i="5" s="1"/>
  <c r="H295" i="5"/>
  <c r="G300" i="5"/>
  <c r="H300" i="5" s="1"/>
  <c r="H301" i="5"/>
  <c r="H305" i="5"/>
  <c r="H309" i="5"/>
  <c r="G297" i="5"/>
  <c r="H297" i="5" s="1"/>
  <c r="H313" i="5"/>
  <c r="H318" i="5"/>
  <c r="H320" i="5"/>
  <c r="G323" i="5"/>
  <c r="H323" i="5" s="1"/>
  <c r="H324" i="5"/>
  <c r="H329" i="5"/>
  <c r="H331" i="5"/>
  <c r="H334" i="5"/>
  <c r="G337" i="5"/>
  <c r="H337" i="5" s="1"/>
  <c r="H338" i="5"/>
  <c r="H342" i="5"/>
  <c r="H348" i="5"/>
  <c r="G353" i="5"/>
  <c r="H353" i="5" s="1"/>
  <c r="H354" i="5"/>
  <c r="H357" i="5"/>
  <c r="H361" i="5"/>
  <c r="H366" i="5"/>
  <c r="H370" i="5"/>
  <c r="H374" i="5"/>
  <c r="H378" i="5"/>
  <c r="H382" i="5"/>
  <c r="H387" i="5"/>
  <c r="H392" i="5"/>
  <c r="H395" i="5"/>
  <c r="H399" i="5"/>
  <c r="H403" i="5"/>
  <c r="H407" i="5"/>
  <c r="G411" i="5"/>
  <c r="H411" i="5" s="1"/>
  <c r="H412" i="5"/>
  <c r="H416" i="5"/>
  <c r="H423" i="5"/>
  <c r="G431" i="5"/>
  <c r="H431" i="5" s="1"/>
  <c r="H432" i="5"/>
  <c r="H439" i="5"/>
  <c r="G445" i="5"/>
  <c r="H445" i="5" s="1"/>
  <c r="H451" i="5"/>
  <c r="H455" i="5"/>
  <c r="H459" i="5"/>
  <c r="H464" i="5"/>
  <c r="H469" i="5"/>
  <c r="H473" i="5"/>
  <c r="H476" i="5"/>
  <c r="H479" i="5"/>
  <c r="H484" i="5"/>
  <c r="H488" i="5"/>
  <c r="H493" i="5"/>
  <c r="H498" i="5"/>
  <c r="G497" i="5"/>
  <c r="H497" i="5" s="1"/>
  <c r="H503" i="5"/>
  <c r="H509" i="5"/>
  <c r="H515" i="5"/>
  <c r="G519" i="5"/>
  <c r="H519" i="5" s="1"/>
  <c r="H520" i="5"/>
  <c r="H524" i="5"/>
  <c r="H529" i="5"/>
  <c r="H535" i="5"/>
  <c r="H539" i="5"/>
  <c r="H543" i="5"/>
  <c r="H547" i="5"/>
  <c r="H552" i="5"/>
  <c r="H556" i="5"/>
  <c r="H560" i="5"/>
  <c r="G563" i="5"/>
  <c r="H563" i="5" s="1"/>
  <c r="H564" i="5"/>
  <c r="H570" i="5"/>
  <c r="G573" i="5"/>
  <c r="H573" i="5" s="1"/>
  <c r="H574" i="5"/>
  <c r="H578" i="5"/>
  <c r="G589" i="5"/>
  <c r="H589" i="5" s="1"/>
  <c r="H591" i="5"/>
  <c r="H600" i="5"/>
  <c r="H607" i="5"/>
  <c r="H612" i="5"/>
  <c r="H618" i="5"/>
  <c r="H622" i="5"/>
  <c r="H626" i="5"/>
  <c r="H635" i="5"/>
  <c r="H644" i="5"/>
  <c r="H647" i="5"/>
  <c r="H651" i="5"/>
  <c r="G655" i="5"/>
  <c r="H655" i="5" s="1"/>
  <c r="H656" i="5"/>
  <c r="H663" i="5"/>
  <c r="H667" i="5"/>
  <c r="G671" i="5"/>
  <c r="H671" i="5" s="1"/>
  <c r="G674" i="5"/>
  <c r="H674" i="5" s="1"/>
  <c r="G677" i="5"/>
  <c r="H677" i="5" s="1"/>
  <c r="H680" i="5"/>
  <c r="G683" i="5"/>
  <c r="H683" i="5" s="1"/>
  <c r="H684" i="5"/>
  <c r="G688" i="5"/>
  <c r="H688" i="5" s="1"/>
  <c r="H690" i="5"/>
  <c r="H693" i="5"/>
  <c r="H697" i="5"/>
  <c r="H700" i="5"/>
  <c r="H703" i="5"/>
  <c r="H701" i="5"/>
  <c r="G57" i="5"/>
  <c r="G101" i="5"/>
  <c r="G352" i="5"/>
  <c r="G345" i="5"/>
  <c r="F57" i="5"/>
  <c r="F10" i="5" s="1"/>
  <c r="F101" i="5"/>
  <c r="F352" i="5"/>
  <c r="F345" i="5"/>
  <c r="F344" i="5" s="1"/>
  <c r="F444" i="5"/>
  <c r="F628" i="5" l="1"/>
  <c r="H101" i="5"/>
  <c r="H682" i="5"/>
  <c r="G344" i="5"/>
  <c r="H344" i="5" s="1"/>
  <c r="H345" i="5"/>
  <c r="G583" i="5"/>
  <c r="G628" i="5"/>
  <c r="H628" i="5" s="1"/>
  <c r="H142" i="5"/>
  <c r="F706" i="5"/>
  <c r="H352" i="5"/>
  <c r="G10" i="5"/>
  <c r="H57" i="5"/>
  <c r="G586" i="5"/>
  <c r="H586" i="5" s="1"/>
  <c r="H769" i="7"/>
  <c r="H751" i="7"/>
  <c r="H725" i="7"/>
  <c r="H717" i="7"/>
  <c r="H768" i="7"/>
  <c r="H767" i="7"/>
  <c r="H765" i="7"/>
  <c r="H764" i="7"/>
  <c r="H762" i="7"/>
  <c r="H761" i="7"/>
  <c r="H757" i="7"/>
  <c r="H754" i="7"/>
  <c r="H753" i="7"/>
  <c r="H749" i="7"/>
  <c r="H748" i="7"/>
  <c r="H746" i="7"/>
  <c r="H745" i="7"/>
  <c r="H743" i="7"/>
  <c r="H742" i="7"/>
  <c r="H741" i="7"/>
  <c r="H740" i="7"/>
  <c r="H739" i="7"/>
  <c r="H738" i="7"/>
  <c r="H737" i="7"/>
  <c r="H735" i="7"/>
  <c r="H734" i="7"/>
  <c r="H731" i="7"/>
  <c r="H730" i="7"/>
  <c r="H728" i="7"/>
  <c r="H727" i="7"/>
  <c r="H10" i="5" l="1"/>
  <c r="H583" i="5"/>
  <c r="G444" i="5"/>
  <c r="H444" i="5" s="1"/>
  <c r="H722" i="7"/>
  <c r="H719" i="7"/>
  <c r="T709" i="7"/>
  <c r="U709" i="7" s="1"/>
  <c r="S709" i="7"/>
  <c r="R709" i="7"/>
  <c r="G709" i="7"/>
  <c r="G708" i="7"/>
  <c r="H707" i="7"/>
  <c r="F707" i="7"/>
  <c r="G706" i="7"/>
  <c r="T705" i="7"/>
  <c r="T704" i="7" s="1"/>
  <c r="S705" i="7"/>
  <c r="S704" i="7" s="1"/>
  <c r="H705" i="7"/>
  <c r="F705" i="7"/>
  <c r="F704" i="7" s="1"/>
  <c r="H704" i="7"/>
  <c r="S703" i="7"/>
  <c r="F703" i="7"/>
  <c r="U702" i="7"/>
  <c r="R702" i="7"/>
  <c r="G702" i="7"/>
  <c r="T701" i="7"/>
  <c r="U701" i="7" s="1"/>
  <c r="S701" i="7"/>
  <c r="Q701" i="7"/>
  <c r="H701" i="7"/>
  <c r="F701" i="7"/>
  <c r="U700" i="7"/>
  <c r="R700" i="7"/>
  <c r="G700" i="7"/>
  <c r="T699" i="7"/>
  <c r="U699" i="7" s="1"/>
  <c r="S699" i="7"/>
  <c r="Q699" i="7"/>
  <c r="H699" i="7"/>
  <c r="F699" i="7"/>
  <c r="U698" i="7"/>
  <c r="R698" i="7"/>
  <c r="G698" i="7"/>
  <c r="T697" i="7"/>
  <c r="U697" i="7" s="1"/>
  <c r="S697" i="7"/>
  <c r="Q697" i="7"/>
  <c r="H697" i="7"/>
  <c r="F697" i="7"/>
  <c r="F696" i="7" s="1"/>
  <c r="U695" i="7"/>
  <c r="R695" i="7"/>
  <c r="G695" i="7"/>
  <c r="T694" i="7"/>
  <c r="U694" i="7" s="1"/>
  <c r="S694" i="7"/>
  <c r="Q694" i="7"/>
  <c r="Q692" i="7" s="1"/>
  <c r="H694" i="7"/>
  <c r="F694" i="7"/>
  <c r="F693" i="7" s="1"/>
  <c r="U691" i="7"/>
  <c r="R691" i="7"/>
  <c r="G691" i="7"/>
  <c r="T690" i="7"/>
  <c r="U690" i="7" s="1"/>
  <c r="S690" i="7"/>
  <c r="Q690" i="7"/>
  <c r="H690" i="7"/>
  <c r="F690" i="7"/>
  <c r="U689" i="7"/>
  <c r="R689" i="7"/>
  <c r="G689" i="7"/>
  <c r="T688" i="7"/>
  <c r="U688" i="7" s="1"/>
  <c r="S688" i="7"/>
  <c r="Q688" i="7"/>
  <c r="H688" i="7"/>
  <c r="F688" i="7"/>
  <c r="F687" i="7" s="1"/>
  <c r="G685" i="7"/>
  <c r="H684" i="7"/>
  <c r="F684" i="7"/>
  <c r="F683" i="7" s="1"/>
  <c r="G682" i="7"/>
  <c r="H681" i="7"/>
  <c r="F681" i="7"/>
  <c r="F680" i="7" s="1"/>
  <c r="G679" i="7"/>
  <c r="H678" i="7"/>
  <c r="F678" i="7"/>
  <c r="F677" i="7" s="1"/>
  <c r="U676" i="7"/>
  <c r="R676" i="7"/>
  <c r="G676" i="7"/>
  <c r="T675" i="7"/>
  <c r="U675" i="7" s="1"/>
  <c r="S675" i="7"/>
  <c r="Q675" i="7"/>
  <c r="H675" i="7"/>
  <c r="F675" i="7"/>
  <c r="U674" i="7"/>
  <c r="R674" i="7"/>
  <c r="Q674" i="7"/>
  <c r="G674" i="7"/>
  <c r="T673" i="7"/>
  <c r="U673" i="7" s="1"/>
  <c r="S673" i="7"/>
  <c r="Q673" i="7"/>
  <c r="H673" i="7"/>
  <c r="F673" i="7"/>
  <c r="U672" i="7"/>
  <c r="R672" i="7"/>
  <c r="G672" i="7"/>
  <c r="T671" i="7"/>
  <c r="U671" i="7" s="1"/>
  <c r="S671" i="7"/>
  <c r="Q671" i="7"/>
  <c r="H671" i="7"/>
  <c r="F671" i="7"/>
  <c r="U670" i="7"/>
  <c r="R670" i="7"/>
  <c r="G670" i="7"/>
  <c r="T669" i="7"/>
  <c r="U669" i="7" s="1"/>
  <c r="S669" i="7"/>
  <c r="Q669" i="7"/>
  <c r="H669" i="7"/>
  <c r="F669" i="7"/>
  <c r="U668" i="7"/>
  <c r="R668" i="7"/>
  <c r="G668" i="7"/>
  <c r="T667" i="7"/>
  <c r="U667" i="7" s="1"/>
  <c r="S667" i="7"/>
  <c r="Q667" i="7"/>
  <c r="H667" i="7"/>
  <c r="F667" i="7"/>
  <c r="G665" i="7"/>
  <c r="G664" i="7"/>
  <c r="H663" i="7"/>
  <c r="F663" i="7"/>
  <c r="F662" i="7" s="1"/>
  <c r="U661" i="7"/>
  <c r="R661" i="7"/>
  <c r="G661" i="7"/>
  <c r="T660" i="7"/>
  <c r="U660" i="7" s="1"/>
  <c r="S660" i="7"/>
  <c r="Q660" i="7"/>
  <c r="H660" i="7"/>
  <c r="F660" i="7"/>
  <c r="U659" i="7"/>
  <c r="R659" i="7"/>
  <c r="G659" i="7"/>
  <c r="T658" i="7"/>
  <c r="U658" i="7" s="1"/>
  <c r="S658" i="7"/>
  <c r="Q658" i="7"/>
  <c r="Q657" i="7" s="1"/>
  <c r="H658" i="7"/>
  <c r="F658" i="7"/>
  <c r="F657" i="7" s="1"/>
  <c r="H657" i="7"/>
  <c r="U656" i="7"/>
  <c r="R656" i="7"/>
  <c r="G656" i="7"/>
  <c r="U655" i="7"/>
  <c r="R655" i="7"/>
  <c r="G655" i="7"/>
  <c r="T654" i="7"/>
  <c r="U654" i="7" s="1"/>
  <c r="S654" i="7"/>
  <c r="Q654" i="7"/>
  <c r="Q652" i="7" s="1"/>
  <c r="H654" i="7"/>
  <c r="H652" i="7" s="1"/>
  <c r="F654" i="7"/>
  <c r="F653" i="7" s="1"/>
  <c r="H653" i="7"/>
  <c r="T651" i="7"/>
  <c r="U651" i="7" s="1"/>
  <c r="S651" i="7"/>
  <c r="R651" i="7"/>
  <c r="G651" i="7"/>
  <c r="S650" i="7"/>
  <c r="Q650" i="7"/>
  <c r="H650" i="7"/>
  <c r="F650" i="7"/>
  <c r="U649" i="7"/>
  <c r="R649" i="7"/>
  <c r="G649" i="7"/>
  <c r="U648" i="7"/>
  <c r="R648" i="7"/>
  <c r="G648" i="7"/>
  <c r="U647" i="7"/>
  <c r="R647" i="7"/>
  <c r="G647" i="7"/>
  <c r="U646" i="7"/>
  <c r="R646" i="7"/>
  <c r="F646" i="7"/>
  <c r="G646" i="7" s="1"/>
  <c r="U645" i="7"/>
  <c r="R645" i="7"/>
  <c r="G645" i="7"/>
  <c r="U644" i="7"/>
  <c r="R644" i="7"/>
  <c r="G644" i="7"/>
  <c r="T643" i="7"/>
  <c r="U643" i="7" s="1"/>
  <c r="S643" i="7"/>
  <c r="Q643" i="7"/>
  <c r="H643" i="7"/>
  <c r="F643" i="7"/>
  <c r="F642" i="7"/>
  <c r="G642" i="7" s="1"/>
  <c r="H641" i="7"/>
  <c r="U639" i="7"/>
  <c r="R639" i="7"/>
  <c r="Q639" i="7"/>
  <c r="G639" i="7"/>
  <c r="T638" i="7"/>
  <c r="U638" i="7" s="1"/>
  <c r="S638" i="7"/>
  <c r="Q638" i="7"/>
  <c r="H638" i="7"/>
  <c r="F638" i="7"/>
  <c r="U637" i="7"/>
  <c r="R637" i="7"/>
  <c r="Q637" i="7"/>
  <c r="G637" i="7"/>
  <c r="T636" i="7"/>
  <c r="U636" i="7" s="1"/>
  <c r="S636" i="7"/>
  <c r="Q636" i="7"/>
  <c r="H636" i="7"/>
  <c r="F636" i="7"/>
  <c r="U633" i="7"/>
  <c r="R633" i="7"/>
  <c r="Q633" i="7"/>
  <c r="G633" i="7"/>
  <c r="T632" i="7"/>
  <c r="U632" i="7" s="1"/>
  <c r="S632" i="7"/>
  <c r="Q632" i="7"/>
  <c r="H632" i="7"/>
  <c r="F632" i="7"/>
  <c r="U631" i="7"/>
  <c r="R631" i="7"/>
  <c r="G631" i="7"/>
  <c r="T630" i="7"/>
  <c r="U630" i="7" s="1"/>
  <c r="S630" i="7"/>
  <c r="Q630" i="7"/>
  <c r="H630" i="7"/>
  <c r="F630" i="7"/>
  <c r="U629" i="7"/>
  <c r="R629" i="7"/>
  <c r="G629" i="7"/>
  <c r="T628" i="7"/>
  <c r="U628" i="7" s="1"/>
  <c r="S628" i="7"/>
  <c r="Q628" i="7"/>
  <c r="H628" i="7"/>
  <c r="F628" i="7"/>
  <c r="U627" i="7"/>
  <c r="R627" i="7"/>
  <c r="G627" i="7"/>
  <c r="T626" i="7"/>
  <c r="U626" i="7" s="1"/>
  <c r="S626" i="7"/>
  <c r="Q626" i="7"/>
  <c r="H626" i="7"/>
  <c r="F626" i="7"/>
  <c r="U625" i="7"/>
  <c r="R625" i="7"/>
  <c r="G625" i="7"/>
  <c r="T624" i="7"/>
  <c r="U624" i="7" s="1"/>
  <c r="S624" i="7"/>
  <c r="Q624" i="7"/>
  <c r="H624" i="7"/>
  <c r="F624" i="7"/>
  <c r="U623" i="7"/>
  <c r="R623" i="7"/>
  <c r="G623" i="7"/>
  <c r="G622" i="7"/>
  <c r="T621" i="7"/>
  <c r="U621" i="7" s="1"/>
  <c r="S621" i="7"/>
  <c r="Q621" i="7"/>
  <c r="H621" i="7"/>
  <c r="F621" i="7"/>
  <c r="U619" i="7"/>
  <c r="R619" i="7"/>
  <c r="Q619" i="7"/>
  <c r="G619" i="7"/>
  <c r="T618" i="7"/>
  <c r="U618" i="7" s="1"/>
  <c r="S618" i="7"/>
  <c r="Q618" i="7"/>
  <c r="H618" i="7"/>
  <c r="F618" i="7"/>
  <c r="U617" i="7"/>
  <c r="R617" i="7"/>
  <c r="Q617" i="7"/>
  <c r="G617" i="7"/>
  <c r="T616" i="7"/>
  <c r="U616" i="7" s="1"/>
  <c r="S616" i="7"/>
  <c r="Q616" i="7"/>
  <c r="H616" i="7"/>
  <c r="F616" i="7"/>
  <c r="U615" i="7"/>
  <c r="R615" i="7"/>
  <c r="G615" i="7"/>
  <c r="U614" i="7"/>
  <c r="Q614" i="7"/>
  <c r="R614" i="7" s="1"/>
  <c r="G614" i="7"/>
  <c r="T613" i="7"/>
  <c r="U613" i="7" s="1"/>
  <c r="S613" i="7"/>
  <c r="Q613" i="7"/>
  <c r="H613" i="7"/>
  <c r="F613" i="7"/>
  <c r="U612" i="7"/>
  <c r="Q612" i="7"/>
  <c r="R612" i="7" s="1"/>
  <c r="G612" i="7"/>
  <c r="T611" i="7"/>
  <c r="U611" i="7" s="1"/>
  <c r="S611" i="7"/>
  <c r="Q611" i="7"/>
  <c r="H611" i="7"/>
  <c r="F611" i="7"/>
  <c r="U610" i="7"/>
  <c r="R610" i="7"/>
  <c r="G610" i="7"/>
  <c r="U609" i="7"/>
  <c r="R609" i="7"/>
  <c r="G609" i="7"/>
  <c r="U608" i="7"/>
  <c r="R608" i="7"/>
  <c r="G608" i="7"/>
  <c r="U607" i="7"/>
  <c r="R607" i="7"/>
  <c r="Q607" i="7"/>
  <c r="G607" i="7"/>
  <c r="T606" i="7"/>
  <c r="U606" i="7" s="1"/>
  <c r="S606" i="7"/>
  <c r="Q606" i="7"/>
  <c r="H606" i="7"/>
  <c r="F606" i="7"/>
  <c r="U605" i="7"/>
  <c r="R605" i="7"/>
  <c r="G605" i="7"/>
  <c r="T604" i="7"/>
  <c r="U604" i="7" s="1"/>
  <c r="S604" i="7"/>
  <c r="Q604" i="7"/>
  <c r="H604" i="7"/>
  <c r="F604" i="7"/>
  <c r="U603" i="7"/>
  <c r="R603" i="7"/>
  <c r="G603" i="7"/>
  <c r="T602" i="7"/>
  <c r="U602" i="7" s="1"/>
  <c r="S602" i="7"/>
  <c r="R602" i="7"/>
  <c r="H602" i="7"/>
  <c r="G602" i="7"/>
  <c r="F602" i="7"/>
  <c r="U601" i="7"/>
  <c r="R601" i="7"/>
  <c r="H601" i="7"/>
  <c r="G601" i="7" s="1"/>
  <c r="U600" i="7"/>
  <c r="R600" i="7"/>
  <c r="G600" i="7"/>
  <c r="F600" i="7"/>
  <c r="U599" i="7"/>
  <c r="R599" i="7"/>
  <c r="G599" i="7"/>
  <c r="T598" i="7"/>
  <c r="U598" i="7" s="1"/>
  <c r="S598" i="7"/>
  <c r="R598" i="7"/>
  <c r="H598" i="7"/>
  <c r="G598" i="7"/>
  <c r="F598" i="7"/>
  <c r="S597" i="7"/>
  <c r="Q597" i="7"/>
  <c r="F597" i="7"/>
  <c r="U596" i="7"/>
  <c r="T596" i="7"/>
  <c r="S596" i="7"/>
  <c r="R596" i="7" s="1"/>
  <c r="H596" i="7"/>
  <c r="G596" i="7" s="1"/>
  <c r="F596" i="7"/>
  <c r="T595" i="7"/>
  <c r="U595" i="7" s="1"/>
  <c r="Q595" i="7"/>
  <c r="H595" i="7"/>
  <c r="F595" i="7"/>
  <c r="U594" i="7"/>
  <c r="R594" i="7"/>
  <c r="G594" i="7"/>
  <c r="T593" i="7"/>
  <c r="U593" i="7" s="1"/>
  <c r="S593" i="7"/>
  <c r="Q593" i="7"/>
  <c r="H593" i="7"/>
  <c r="F593" i="7"/>
  <c r="U591" i="7"/>
  <c r="R591" i="7"/>
  <c r="Q591" i="7"/>
  <c r="G591" i="7"/>
  <c r="T590" i="7"/>
  <c r="U590" i="7" s="1"/>
  <c r="S590" i="7"/>
  <c r="Q590" i="7"/>
  <c r="H590" i="7"/>
  <c r="F590" i="7"/>
  <c r="U588" i="7"/>
  <c r="R588" i="7"/>
  <c r="G588" i="7"/>
  <c r="T587" i="7"/>
  <c r="U587" i="7" s="1"/>
  <c r="S587" i="7"/>
  <c r="Q587" i="7"/>
  <c r="H587" i="7"/>
  <c r="F587" i="7"/>
  <c r="U586" i="7"/>
  <c r="R586" i="7"/>
  <c r="G586" i="7"/>
  <c r="G585" i="7"/>
  <c r="T584" i="7"/>
  <c r="U584" i="7" s="1"/>
  <c r="S584" i="7"/>
  <c r="Q584" i="7"/>
  <c r="H584" i="7"/>
  <c r="F584" i="7"/>
  <c r="G583" i="7"/>
  <c r="T582" i="7"/>
  <c r="S582" i="7"/>
  <c r="H582" i="7"/>
  <c r="F582" i="7"/>
  <c r="G581" i="7"/>
  <c r="T580" i="7"/>
  <c r="S580" i="7"/>
  <c r="H580" i="7"/>
  <c r="F580" i="7"/>
  <c r="U577" i="7"/>
  <c r="R577" i="7"/>
  <c r="G577" i="7"/>
  <c r="T576" i="7"/>
  <c r="U576" i="7" s="1"/>
  <c r="S576" i="7"/>
  <c r="Q576" i="7"/>
  <c r="H576" i="7"/>
  <c r="F576" i="7"/>
  <c r="G575" i="7"/>
  <c r="U574" i="7"/>
  <c r="R574" i="7"/>
  <c r="G574" i="7"/>
  <c r="T573" i="7"/>
  <c r="U573" i="7" s="1"/>
  <c r="S573" i="7"/>
  <c r="Q573" i="7"/>
  <c r="H573" i="7"/>
  <c r="F573" i="7"/>
  <c r="F572" i="7" s="1"/>
  <c r="G571" i="7"/>
  <c r="T570" i="7"/>
  <c r="T569" i="7" s="1"/>
  <c r="S570" i="7"/>
  <c r="S569" i="7" s="1"/>
  <c r="H570" i="7"/>
  <c r="F570" i="7"/>
  <c r="F569" i="7" s="1"/>
  <c r="U567" i="7"/>
  <c r="R567" i="7"/>
  <c r="G567" i="7"/>
  <c r="T566" i="7"/>
  <c r="U566" i="7" s="1"/>
  <c r="S566" i="7"/>
  <c r="Q566" i="7"/>
  <c r="H566" i="7"/>
  <c r="F566" i="7"/>
  <c r="U565" i="7"/>
  <c r="R565" i="7"/>
  <c r="G565" i="7"/>
  <c r="T564" i="7"/>
  <c r="U564" i="7" s="1"/>
  <c r="S564" i="7"/>
  <c r="Q564" i="7"/>
  <c r="H564" i="7"/>
  <c r="F564" i="7"/>
  <c r="U563" i="7"/>
  <c r="R563" i="7"/>
  <c r="G563" i="7"/>
  <c r="T562" i="7"/>
  <c r="U562" i="7" s="1"/>
  <c r="S562" i="7"/>
  <c r="Q562" i="7"/>
  <c r="H562" i="7"/>
  <c r="F562" i="7"/>
  <c r="U561" i="7"/>
  <c r="R561" i="7"/>
  <c r="G561" i="7"/>
  <c r="T560" i="7"/>
  <c r="U560" i="7" s="1"/>
  <c r="S560" i="7"/>
  <c r="Q560" i="7"/>
  <c r="H560" i="7"/>
  <c r="F560" i="7"/>
  <c r="U559" i="7"/>
  <c r="R559" i="7"/>
  <c r="G559" i="7"/>
  <c r="T558" i="7"/>
  <c r="U558" i="7" s="1"/>
  <c r="S558" i="7"/>
  <c r="Q558" i="7"/>
  <c r="H558" i="7"/>
  <c r="F558" i="7"/>
  <c r="U557" i="7"/>
  <c r="R557" i="7"/>
  <c r="G557" i="7"/>
  <c r="T556" i="7"/>
  <c r="U556" i="7" s="1"/>
  <c r="S556" i="7"/>
  <c r="Q556" i="7"/>
  <c r="H556" i="7"/>
  <c r="F556" i="7"/>
  <c r="U555" i="7"/>
  <c r="R555" i="7"/>
  <c r="G555" i="7"/>
  <c r="U554" i="7"/>
  <c r="R554" i="7"/>
  <c r="G554" i="7"/>
  <c r="T553" i="7"/>
  <c r="U553" i="7" s="1"/>
  <c r="S553" i="7"/>
  <c r="Q553" i="7"/>
  <c r="H553" i="7"/>
  <c r="F553" i="7"/>
  <c r="U552" i="7"/>
  <c r="R552" i="7"/>
  <c r="G552" i="7"/>
  <c r="T551" i="7"/>
  <c r="U551" i="7" s="1"/>
  <c r="S551" i="7"/>
  <c r="Q551" i="7"/>
  <c r="H551" i="7"/>
  <c r="F551" i="7"/>
  <c r="U550" i="7"/>
  <c r="R550" i="7"/>
  <c r="G550" i="7"/>
  <c r="T549" i="7"/>
  <c r="U549" i="7" s="1"/>
  <c r="S549" i="7"/>
  <c r="Q549" i="7"/>
  <c r="H549" i="7"/>
  <c r="F549" i="7"/>
  <c r="U548" i="7"/>
  <c r="R548" i="7"/>
  <c r="G548" i="7"/>
  <c r="T547" i="7"/>
  <c r="U547" i="7" s="1"/>
  <c r="S547" i="7"/>
  <c r="Q547" i="7"/>
  <c r="H547" i="7"/>
  <c r="F547" i="7"/>
  <c r="U546" i="7"/>
  <c r="R546" i="7"/>
  <c r="G546" i="7"/>
  <c r="T545" i="7"/>
  <c r="U545" i="7" s="1"/>
  <c r="S545" i="7"/>
  <c r="Q545" i="7"/>
  <c r="H545" i="7"/>
  <c r="F545" i="7"/>
  <c r="U544" i="7"/>
  <c r="R544" i="7"/>
  <c r="G544" i="7"/>
  <c r="T543" i="7"/>
  <c r="U543" i="7" s="1"/>
  <c r="S543" i="7"/>
  <c r="Q543" i="7"/>
  <c r="H543" i="7"/>
  <c r="F543" i="7"/>
  <c r="U542" i="7"/>
  <c r="R542" i="7"/>
  <c r="G542" i="7"/>
  <c r="T541" i="7"/>
  <c r="U541" i="7" s="1"/>
  <c r="S541" i="7"/>
  <c r="Q541" i="7"/>
  <c r="H541" i="7"/>
  <c r="F541" i="7"/>
  <c r="U540" i="7"/>
  <c r="R540" i="7"/>
  <c r="G540" i="7"/>
  <c r="G539" i="7"/>
  <c r="T538" i="7"/>
  <c r="U538" i="7" s="1"/>
  <c r="S538" i="7"/>
  <c r="Q538" i="7"/>
  <c r="H538" i="7"/>
  <c r="F538" i="7"/>
  <c r="F537" i="7" s="1"/>
  <c r="H537" i="7"/>
  <c r="U536" i="7"/>
  <c r="R536" i="7"/>
  <c r="G536" i="7"/>
  <c r="T535" i="7"/>
  <c r="U535" i="7" s="1"/>
  <c r="S535" i="7"/>
  <c r="Q535" i="7"/>
  <c r="H535" i="7"/>
  <c r="F535" i="7"/>
  <c r="U534" i="7"/>
  <c r="R534" i="7"/>
  <c r="G534" i="7"/>
  <c r="T533" i="7"/>
  <c r="U533" i="7" s="1"/>
  <c r="S533" i="7"/>
  <c r="Q533" i="7"/>
  <c r="H533" i="7"/>
  <c r="F533" i="7"/>
  <c r="G532" i="7"/>
  <c r="U531" i="7"/>
  <c r="R531" i="7"/>
  <c r="G531" i="7"/>
  <c r="S530" i="7"/>
  <c r="H530" i="7"/>
  <c r="F530" i="7"/>
  <c r="U529" i="7"/>
  <c r="R529" i="7"/>
  <c r="G529" i="7"/>
  <c r="T528" i="7"/>
  <c r="U528" i="7" s="1"/>
  <c r="S528" i="7"/>
  <c r="Q528" i="7"/>
  <c r="H528" i="7"/>
  <c r="F528" i="7"/>
  <c r="F527" i="7" s="1"/>
  <c r="U526" i="7"/>
  <c r="R526" i="7"/>
  <c r="G526" i="7"/>
  <c r="T525" i="7"/>
  <c r="U525" i="7" s="1"/>
  <c r="S525" i="7"/>
  <c r="Q525" i="7"/>
  <c r="H525" i="7"/>
  <c r="F525" i="7"/>
  <c r="T524" i="7"/>
  <c r="U524" i="7" s="1"/>
  <c r="S524" i="7"/>
  <c r="R524" i="7"/>
  <c r="F524" i="7"/>
  <c r="G524" i="7" s="1"/>
  <c r="T523" i="7"/>
  <c r="U523" i="7" s="1"/>
  <c r="S523" i="7"/>
  <c r="Q523" i="7"/>
  <c r="H523" i="7"/>
  <c r="F523" i="7"/>
  <c r="G522" i="7"/>
  <c r="U521" i="7"/>
  <c r="R521" i="7"/>
  <c r="G521" i="7"/>
  <c r="T520" i="7"/>
  <c r="U520" i="7" s="1"/>
  <c r="S520" i="7"/>
  <c r="Q520" i="7"/>
  <c r="H520" i="7"/>
  <c r="F520" i="7"/>
  <c r="U518" i="7"/>
  <c r="R518" i="7"/>
  <c r="G518" i="7"/>
  <c r="T517" i="7"/>
  <c r="U517" i="7" s="1"/>
  <c r="S517" i="7"/>
  <c r="Q517" i="7"/>
  <c r="H517" i="7"/>
  <c r="F517" i="7"/>
  <c r="U516" i="7"/>
  <c r="R516" i="7"/>
  <c r="G516" i="7"/>
  <c r="T515" i="7"/>
  <c r="U515" i="7" s="1"/>
  <c r="S515" i="7"/>
  <c r="Q515" i="7"/>
  <c r="H515" i="7"/>
  <c r="F515" i="7"/>
  <c r="U514" i="7"/>
  <c r="R514" i="7"/>
  <c r="H514" i="7"/>
  <c r="G514" i="7" s="1"/>
  <c r="U513" i="7"/>
  <c r="T513" i="7"/>
  <c r="S513" i="7"/>
  <c r="R513" i="7" s="1"/>
  <c r="G513" i="7"/>
  <c r="F513" i="7"/>
  <c r="U512" i="7"/>
  <c r="R512" i="7"/>
  <c r="G512" i="7"/>
  <c r="T511" i="7"/>
  <c r="U511" i="7" s="1"/>
  <c r="Q511" i="7"/>
  <c r="H511" i="7"/>
  <c r="F511" i="7"/>
  <c r="U510" i="7"/>
  <c r="R510" i="7"/>
  <c r="G510" i="7"/>
  <c r="G509" i="7"/>
  <c r="T508" i="7"/>
  <c r="U508" i="7" s="1"/>
  <c r="S508" i="7"/>
  <c r="Q508" i="7"/>
  <c r="H508" i="7"/>
  <c r="F508" i="7"/>
  <c r="G507" i="7"/>
  <c r="H506" i="7"/>
  <c r="F506" i="7"/>
  <c r="G504" i="7"/>
  <c r="H503" i="7"/>
  <c r="F503" i="7"/>
  <c r="G502" i="7"/>
  <c r="H501" i="7"/>
  <c r="F501" i="7"/>
  <c r="R500" i="7"/>
  <c r="G500" i="7"/>
  <c r="G499" i="7"/>
  <c r="T498" i="7"/>
  <c r="S498" i="7"/>
  <c r="Q498" i="7"/>
  <c r="H498" i="7"/>
  <c r="F498" i="7"/>
  <c r="R497" i="7"/>
  <c r="G497" i="7"/>
  <c r="T496" i="7"/>
  <c r="S496" i="7"/>
  <c r="Q496" i="7"/>
  <c r="H496" i="7"/>
  <c r="F496" i="7"/>
  <c r="R495" i="7"/>
  <c r="G495" i="7"/>
  <c r="T494" i="7"/>
  <c r="S494" i="7"/>
  <c r="Q494" i="7"/>
  <c r="H494" i="7"/>
  <c r="F494" i="7"/>
  <c r="G493" i="7"/>
  <c r="H492" i="7"/>
  <c r="F492" i="7"/>
  <c r="U491" i="7"/>
  <c r="R491" i="7"/>
  <c r="G491" i="7"/>
  <c r="T490" i="7"/>
  <c r="U490" i="7" s="1"/>
  <c r="S490" i="7"/>
  <c r="Q490" i="7"/>
  <c r="H490" i="7"/>
  <c r="F490" i="7"/>
  <c r="G489" i="7"/>
  <c r="U488" i="7"/>
  <c r="R488" i="7"/>
  <c r="G488" i="7"/>
  <c r="T487" i="7"/>
  <c r="U487" i="7" s="1"/>
  <c r="S487" i="7"/>
  <c r="Q487" i="7"/>
  <c r="H487" i="7"/>
  <c r="F487" i="7"/>
  <c r="G485" i="7"/>
  <c r="H484" i="7"/>
  <c r="F484" i="7"/>
  <c r="U482" i="7"/>
  <c r="R482" i="7"/>
  <c r="G482" i="7"/>
  <c r="T481" i="7"/>
  <c r="U481" i="7" s="1"/>
  <c r="S481" i="7"/>
  <c r="Q481" i="7"/>
  <c r="H481" i="7"/>
  <c r="F481" i="7"/>
  <c r="U480" i="7"/>
  <c r="R480" i="7"/>
  <c r="G480" i="7"/>
  <c r="T479" i="7"/>
  <c r="U479" i="7" s="1"/>
  <c r="S479" i="7"/>
  <c r="Q479" i="7"/>
  <c r="H479" i="7"/>
  <c r="F479" i="7"/>
  <c r="U478" i="7"/>
  <c r="R478" i="7"/>
  <c r="G478" i="7"/>
  <c r="T477" i="7"/>
  <c r="U477" i="7" s="1"/>
  <c r="S477" i="7"/>
  <c r="Q477" i="7"/>
  <c r="H477" i="7"/>
  <c r="F477" i="7"/>
  <c r="U476" i="7"/>
  <c r="R476" i="7"/>
  <c r="G476" i="7"/>
  <c r="U475" i="7"/>
  <c r="R475" i="7"/>
  <c r="G475" i="7"/>
  <c r="T474" i="7"/>
  <c r="U474" i="7" s="1"/>
  <c r="S474" i="7"/>
  <c r="Q474" i="7"/>
  <c r="H474" i="7"/>
  <c r="F474" i="7"/>
  <c r="U473" i="7"/>
  <c r="R473" i="7"/>
  <c r="G473" i="7"/>
  <c r="T472" i="7"/>
  <c r="U472" i="7" s="1"/>
  <c r="S472" i="7"/>
  <c r="Q472" i="7"/>
  <c r="H472" i="7"/>
  <c r="F472" i="7"/>
  <c r="U471" i="7"/>
  <c r="R471" i="7"/>
  <c r="G471" i="7"/>
  <c r="T470" i="7"/>
  <c r="U470" i="7" s="1"/>
  <c r="S470" i="7"/>
  <c r="Q470" i="7"/>
  <c r="H470" i="7"/>
  <c r="F470" i="7"/>
  <c r="U469" i="7"/>
  <c r="R469" i="7"/>
  <c r="G469" i="7"/>
  <c r="G468" i="7"/>
  <c r="T467" i="7"/>
  <c r="U467" i="7" s="1"/>
  <c r="S467" i="7"/>
  <c r="Q467" i="7"/>
  <c r="H467" i="7"/>
  <c r="F467" i="7"/>
  <c r="U466" i="7"/>
  <c r="R466" i="7"/>
  <c r="G466" i="7"/>
  <c r="T465" i="7"/>
  <c r="U465" i="7" s="1"/>
  <c r="S465" i="7"/>
  <c r="Q465" i="7"/>
  <c r="H465" i="7"/>
  <c r="F465" i="7"/>
  <c r="G464" i="7"/>
  <c r="T463" i="7"/>
  <c r="S463" i="7"/>
  <c r="H463" i="7"/>
  <c r="F463" i="7"/>
  <c r="G462" i="7"/>
  <c r="H461" i="7"/>
  <c r="F461" i="7"/>
  <c r="U460" i="7"/>
  <c r="R460" i="7"/>
  <c r="G460" i="7"/>
  <c r="T459" i="7"/>
  <c r="U459" i="7" s="1"/>
  <c r="S459" i="7"/>
  <c r="Q459" i="7"/>
  <c r="H459" i="7"/>
  <c r="F459" i="7"/>
  <c r="G458" i="7"/>
  <c r="U457" i="7"/>
  <c r="T457" i="7"/>
  <c r="S457" i="7"/>
  <c r="R457" i="7" s="1"/>
  <c r="F457" i="7"/>
  <c r="G457" i="7" s="1"/>
  <c r="U456" i="7"/>
  <c r="R456" i="7"/>
  <c r="G456" i="7"/>
  <c r="T455" i="7"/>
  <c r="U455" i="7" s="1"/>
  <c r="S455" i="7"/>
  <c r="Q455" i="7"/>
  <c r="H455" i="7"/>
  <c r="F455" i="7"/>
  <c r="U451" i="7"/>
  <c r="R451" i="7"/>
  <c r="Q451" i="7"/>
  <c r="G451" i="7"/>
  <c r="T450" i="7"/>
  <c r="U450" i="7" s="1"/>
  <c r="S450" i="7"/>
  <c r="Q450" i="7"/>
  <c r="H450" i="7"/>
  <c r="F450" i="7"/>
  <c r="U449" i="7"/>
  <c r="R449" i="7"/>
  <c r="Q449" i="7"/>
  <c r="G449" i="7"/>
  <c r="U448" i="7"/>
  <c r="R448" i="7"/>
  <c r="Q448" i="7"/>
  <c r="G448" i="7"/>
  <c r="T447" i="7"/>
  <c r="U447" i="7" s="1"/>
  <c r="S447" i="7"/>
  <c r="Q447" i="7"/>
  <c r="H447" i="7"/>
  <c r="F447" i="7"/>
  <c r="U446" i="7"/>
  <c r="R446" i="7"/>
  <c r="G446" i="7"/>
  <c r="T445" i="7"/>
  <c r="U445" i="7" s="1"/>
  <c r="S445" i="7"/>
  <c r="S444" i="7" s="1"/>
  <c r="Q445" i="7"/>
  <c r="H445" i="7"/>
  <c r="H444" i="7" s="1"/>
  <c r="F445" i="7"/>
  <c r="F444" i="7" s="1"/>
  <c r="U443" i="7"/>
  <c r="R443" i="7"/>
  <c r="H443" i="7"/>
  <c r="G443" i="7"/>
  <c r="F443" i="7"/>
  <c r="U442" i="7"/>
  <c r="R442" i="7"/>
  <c r="G442" i="7"/>
  <c r="T441" i="7"/>
  <c r="U441" i="7" s="1"/>
  <c r="S441" i="7"/>
  <c r="R441" i="7"/>
  <c r="H441" i="7"/>
  <c r="G441" i="7"/>
  <c r="F441" i="7"/>
  <c r="T440" i="7"/>
  <c r="U440" i="7" s="1"/>
  <c r="S440" i="7"/>
  <c r="Q440" i="7"/>
  <c r="H440" i="7"/>
  <c r="H439" i="7" s="1"/>
  <c r="F440" i="7"/>
  <c r="S439" i="7"/>
  <c r="F439" i="7"/>
  <c r="U438" i="7"/>
  <c r="R438" i="7"/>
  <c r="G438" i="7"/>
  <c r="U437" i="7"/>
  <c r="R437" i="7"/>
  <c r="G437" i="7"/>
  <c r="U436" i="7"/>
  <c r="R436" i="7"/>
  <c r="G436" i="7"/>
  <c r="U435" i="7"/>
  <c r="R435" i="7"/>
  <c r="G435" i="7"/>
  <c r="U434" i="7"/>
  <c r="R434" i="7"/>
  <c r="G434" i="7"/>
  <c r="T433" i="7"/>
  <c r="U433" i="7" s="1"/>
  <c r="S433" i="7"/>
  <c r="R433" i="7" s="1"/>
  <c r="G433" i="7"/>
  <c r="T432" i="7"/>
  <c r="U432" i="7" s="1"/>
  <c r="S432" i="7"/>
  <c r="Q432" i="7"/>
  <c r="H432" i="7"/>
  <c r="F432" i="7"/>
  <c r="T431" i="7"/>
  <c r="U431" i="7" s="1"/>
  <c r="S431" i="7"/>
  <c r="R431" i="7"/>
  <c r="H431" i="7"/>
  <c r="G431" i="7"/>
  <c r="F431" i="7"/>
  <c r="T430" i="7"/>
  <c r="U430" i="7" s="1"/>
  <c r="S430" i="7"/>
  <c r="Q430" i="7"/>
  <c r="H430" i="7"/>
  <c r="F430" i="7"/>
  <c r="G429" i="7"/>
  <c r="G428" i="7"/>
  <c r="G427" i="7"/>
  <c r="G426" i="7"/>
  <c r="G425" i="7"/>
  <c r="H424" i="7"/>
  <c r="G424" i="7"/>
  <c r="F424" i="7"/>
  <c r="H423" i="7"/>
  <c r="F423" i="7"/>
  <c r="U421" i="7"/>
  <c r="Q421" i="7"/>
  <c r="R421" i="7" s="1"/>
  <c r="G421" i="7"/>
  <c r="T420" i="7"/>
  <c r="U420" i="7" s="1"/>
  <c r="S420" i="7"/>
  <c r="Q420" i="7"/>
  <c r="H420" i="7"/>
  <c r="F420" i="7"/>
  <c r="U418" i="7"/>
  <c r="Q418" i="7"/>
  <c r="R418" i="7" s="1"/>
  <c r="G418" i="7"/>
  <c r="T417" i="7"/>
  <c r="U417" i="7" s="1"/>
  <c r="S417" i="7"/>
  <c r="Q417" i="7"/>
  <c r="H417" i="7"/>
  <c r="F417" i="7"/>
  <c r="U416" i="7"/>
  <c r="R416" i="7"/>
  <c r="G416" i="7"/>
  <c r="T415" i="7"/>
  <c r="U415" i="7" s="1"/>
  <c r="S415" i="7"/>
  <c r="Q415" i="7"/>
  <c r="H415" i="7"/>
  <c r="F415" i="7"/>
  <c r="U414" i="7"/>
  <c r="R414" i="7"/>
  <c r="G414" i="7"/>
  <c r="T413" i="7"/>
  <c r="U413" i="7" s="1"/>
  <c r="S413" i="7"/>
  <c r="Q413" i="7"/>
  <c r="H413" i="7"/>
  <c r="F413" i="7"/>
  <c r="U412" i="7"/>
  <c r="R412" i="7"/>
  <c r="G412" i="7"/>
  <c r="T411" i="7"/>
  <c r="U411" i="7" s="1"/>
  <c r="S411" i="7"/>
  <c r="Q411" i="7"/>
  <c r="H411" i="7"/>
  <c r="F411" i="7"/>
  <c r="U410" i="7"/>
  <c r="R410" i="7"/>
  <c r="G410" i="7"/>
  <c r="T409" i="7"/>
  <c r="U409" i="7" s="1"/>
  <c r="S409" i="7"/>
  <c r="Q409" i="7"/>
  <c r="H409" i="7"/>
  <c r="F409" i="7"/>
  <c r="U408" i="7"/>
  <c r="R408" i="7"/>
  <c r="G408" i="7"/>
  <c r="T407" i="7"/>
  <c r="U407" i="7" s="1"/>
  <c r="S407" i="7"/>
  <c r="Q407" i="7"/>
  <c r="H407" i="7"/>
  <c r="F407" i="7"/>
  <c r="U406" i="7"/>
  <c r="R406" i="7"/>
  <c r="G406" i="7"/>
  <c r="T405" i="7"/>
  <c r="U405" i="7" s="1"/>
  <c r="S405" i="7"/>
  <c r="Q405" i="7"/>
  <c r="H405" i="7"/>
  <c r="F405" i="7"/>
  <c r="G404" i="7"/>
  <c r="T403" i="7"/>
  <c r="T402" i="7" s="1"/>
  <c r="S403" i="7"/>
  <c r="S402" i="7" s="1"/>
  <c r="H403" i="7"/>
  <c r="F403" i="7"/>
  <c r="F402" i="7" s="1"/>
  <c r="H402" i="7"/>
  <c r="U401" i="7"/>
  <c r="R401" i="7"/>
  <c r="G401" i="7"/>
  <c r="T400" i="7"/>
  <c r="U400" i="7" s="1"/>
  <c r="S400" i="7"/>
  <c r="Q400" i="7"/>
  <c r="H400" i="7"/>
  <c r="F400" i="7"/>
  <c r="U399" i="7"/>
  <c r="R399" i="7"/>
  <c r="G399" i="7"/>
  <c r="T398" i="7"/>
  <c r="U398" i="7" s="1"/>
  <c r="S398" i="7"/>
  <c r="Q398" i="7"/>
  <c r="H398" i="7"/>
  <c r="F398" i="7"/>
  <c r="T397" i="7"/>
  <c r="U397" i="7" s="1"/>
  <c r="S397" i="7"/>
  <c r="R397" i="7"/>
  <c r="G397" i="7"/>
  <c r="S396" i="7"/>
  <c r="Q396" i="7"/>
  <c r="H396" i="7"/>
  <c r="F396" i="7"/>
  <c r="G395" i="7"/>
  <c r="T394" i="7"/>
  <c r="U394" i="7" s="1"/>
  <c r="S394" i="7"/>
  <c r="R394" i="7"/>
  <c r="H394" i="7"/>
  <c r="G394" i="7"/>
  <c r="F394" i="7"/>
  <c r="S393" i="7"/>
  <c r="Q393" i="7"/>
  <c r="H393" i="7"/>
  <c r="F393" i="7"/>
  <c r="R391" i="7"/>
  <c r="G391" i="7"/>
  <c r="T390" i="7"/>
  <c r="T389" i="7" s="1"/>
  <c r="S390" i="7"/>
  <c r="Q390" i="7"/>
  <c r="H390" i="7"/>
  <c r="F390" i="7"/>
  <c r="F389" i="7" s="1"/>
  <c r="H389" i="7"/>
  <c r="H729" i="7" s="1"/>
  <c r="G388" i="7"/>
  <c r="U387" i="7"/>
  <c r="R387" i="7"/>
  <c r="G387" i="7"/>
  <c r="T386" i="7"/>
  <c r="U386" i="7" s="1"/>
  <c r="S386" i="7"/>
  <c r="Q386" i="7"/>
  <c r="H386" i="7"/>
  <c r="F386" i="7"/>
  <c r="F385" i="7" s="1"/>
  <c r="S385" i="7"/>
  <c r="G384" i="7"/>
  <c r="G383" i="7"/>
  <c r="H382" i="7"/>
  <c r="F382" i="7"/>
  <c r="G381" i="7"/>
  <c r="H380" i="7"/>
  <c r="F380" i="7"/>
  <c r="U379" i="7"/>
  <c r="R379" i="7"/>
  <c r="H379" i="7"/>
  <c r="G379" i="7"/>
  <c r="F379" i="7"/>
  <c r="T378" i="7"/>
  <c r="U378" i="7" s="1"/>
  <c r="S378" i="7"/>
  <c r="Q378" i="7"/>
  <c r="H378" i="7"/>
  <c r="F378" i="7"/>
  <c r="U377" i="7"/>
  <c r="T377" i="7"/>
  <c r="S377" i="7"/>
  <c r="R377" i="7" s="1"/>
  <c r="G377" i="7"/>
  <c r="T376" i="7"/>
  <c r="U376" i="7" s="1"/>
  <c r="Q376" i="7"/>
  <c r="H376" i="7"/>
  <c r="F376" i="7"/>
  <c r="G375" i="7"/>
  <c r="U374" i="7"/>
  <c r="R374" i="7"/>
  <c r="G374" i="7"/>
  <c r="T373" i="7"/>
  <c r="U373" i="7" s="1"/>
  <c r="S373" i="7"/>
  <c r="Q373" i="7"/>
  <c r="H373" i="7"/>
  <c r="F373" i="7"/>
  <c r="U370" i="7"/>
  <c r="R370" i="7"/>
  <c r="G370" i="7"/>
  <c r="T369" i="7"/>
  <c r="U369" i="7" s="1"/>
  <c r="S369" i="7"/>
  <c r="Q369" i="7"/>
  <c r="H369" i="7"/>
  <c r="F369" i="7"/>
  <c r="U368" i="7"/>
  <c r="R368" i="7"/>
  <c r="G368" i="7"/>
  <c r="T367" i="7"/>
  <c r="U367" i="7" s="1"/>
  <c r="S367" i="7"/>
  <c r="Q367" i="7"/>
  <c r="H367" i="7"/>
  <c r="F367" i="7"/>
  <c r="T366" i="7"/>
  <c r="U366" i="7" s="1"/>
  <c r="R366" i="7"/>
  <c r="H366" i="7"/>
  <c r="G366" i="7" s="1"/>
  <c r="F366" i="7"/>
  <c r="T365" i="7"/>
  <c r="U365" i="7" s="1"/>
  <c r="S365" i="7"/>
  <c r="Q365" i="7"/>
  <c r="H365" i="7"/>
  <c r="F365" i="7"/>
  <c r="G363" i="7"/>
  <c r="H362" i="7"/>
  <c r="F362" i="7"/>
  <c r="G361" i="7"/>
  <c r="H360" i="7"/>
  <c r="F360" i="7"/>
  <c r="U357" i="7"/>
  <c r="R357" i="7"/>
  <c r="G357" i="7"/>
  <c r="T356" i="7"/>
  <c r="U356" i="7" s="1"/>
  <c r="S356" i="7"/>
  <c r="Q356" i="7"/>
  <c r="H356" i="7"/>
  <c r="F356" i="7"/>
  <c r="U355" i="7"/>
  <c r="R355" i="7"/>
  <c r="G355" i="7"/>
  <c r="T354" i="7"/>
  <c r="U354" i="7" s="1"/>
  <c r="S354" i="7"/>
  <c r="Q354" i="7"/>
  <c r="H354" i="7"/>
  <c r="F354" i="7"/>
  <c r="U353" i="7"/>
  <c r="R353" i="7"/>
  <c r="G353" i="7"/>
  <c r="T352" i="7"/>
  <c r="U352" i="7" s="1"/>
  <c r="S352" i="7"/>
  <c r="Q352" i="7"/>
  <c r="Q350" i="7" s="1"/>
  <c r="H352" i="7"/>
  <c r="F352" i="7"/>
  <c r="G349" i="7"/>
  <c r="H348" i="7"/>
  <c r="F348" i="7"/>
  <c r="F347" i="7" s="1"/>
  <c r="U346" i="7"/>
  <c r="R346" i="7"/>
  <c r="G346" i="7"/>
  <c r="T345" i="7"/>
  <c r="U345" i="7" s="1"/>
  <c r="S345" i="7"/>
  <c r="S343" i="7" s="1"/>
  <c r="Q345" i="7"/>
  <c r="Q343" i="7" s="1"/>
  <c r="H345" i="7"/>
  <c r="F345" i="7"/>
  <c r="F344" i="7" s="1"/>
  <c r="U342" i="7"/>
  <c r="R342" i="7"/>
  <c r="G342" i="7"/>
  <c r="T341" i="7"/>
  <c r="U341" i="7" s="1"/>
  <c r="S341" i="7"/>
  <c r="Q341" i="7"/>
  <c r="H341" i="7"/>
  <c r="F341" i="7"/>
  <c r="F340" i="7" s="1"/>
  <c r="U339" i="7"/>
  <c r="R339" i="7"/>
  <c r="G339" i="7"/>
  <c r="T338" i="7"/>
  <c r="U338" i="7" s="1"/>
  <c r="S338" i="7"/>
  <c r="Q338" i="7"/>
  <c r="H338" i="7"/>
  <c r="H336" i="7" s="1"/>
  <c r="F338" i="7"/>
  <c r="F337" i="7" s="1"/>
  <c r="U335" i="7"/>
  <c r="R335" i="7"/>
  <c r="G335" i="7"/>
  <c r="T334" i="7"/>
  <c r="U334" i="7" s="1"/>
  <c r="S334" i="7"/>
  <c r="S332" i="7" s="1"/>
  <c r="Q334" i="7"/>
  <c r="Q332" i="7" s="1"/>
  <c r="H334" i="7"/>
  <c r="H333" i="7" s="1"/>
  <c r="F334" i="7"/>
  <c r="F333" i="7" s="1"/>
  <c r="S333" i="7"/>
  <c r="U331" i="7"/>
  <c r="R331" i="7"/>
  <c r="G331" i="7"/>
  <c r="T330" i="7"/>
  <c r="U330" i="7" s="1"/>
  <c r="S330" i="7"/>
  <c r="Q330" i="7"/>
  <c r="Q329" i="7" s="1"/>
  <c r="H330" i="7"/>
  <c r="H329" i="7" s="1"/>
  <c r="F330" i="7"/>
  <c r="F329" i="7" s="1"/>
  <c r="U328" i="7"/>
  <c r="R328" i="7"/>
  <c r="G328" i="7"/>
  <c r="T327" i="7"/>
  <c r="U327" i="7" s="1"/>
  <c r="S327" i="7"/>
  <c r="Q327" i="7"/>
  <c r="H327" i="7"/>
  <c r="F327" i="7"/>
  <c r="U326" i="7"/>
  <c r="R326" i="7"/>
  <c r="G326" i="7"/>
  <c r="T325" i="7"/>
  <c r="U325" i="7" s="1"/>
  <c r="S325" i="7"/>
  <c r="Q325" i="7"/>
  <c r="H325" i="7"/>
  <c r="F325" i="7"/>
  <c r="U324" i="7"/>
  <c r="R324" i="7"/>
  <c r="G324" i="7"/>
  <c r="T323" i="7"/>
  <c r="U323" i="7" s="1"/>
  <c r="S323" i="7"/>
  <c r="Q323" i="7"/>
  <c r="H323" i="7"/>
  <c r="F323" i="7"/>
  <c r="G322" i="7"/>
  <c r="H321" i="7"/>
  <c r="F321" i="7"/>
  <c r="G320" i="7"/>
  <c r="H319" i="7"/>
  <c r="F319" i="7"/>
  <c r="G318" i="7"/>
  <c r="H317" i="7"/>
  <c r="F317" i="7"/>
  <c r="U316" i="7"/>
  <c r="R316" i="7"/>
  <c r="G316" i="7"/>
  <c r="T315" i="7"/>
  <c r="U315" i="7" s="1"/>
  <c r="S315" i="7"/>
  <c r="Q315" i="7"/>
  <c r="H315" i="7"/>
  <c r="F315" i="7"/>
  <c r="F314" i="7" s="1"/>
  <c r="G313" i="7"/>
  <c r="H312" i="7"/>
  <c r="F312" i="7"/>
  <c r="U310" i="7"/>
  <c r="R310" i="7"/>
  <c r="G310" i="7"/>
  <c r="T309" i="7"/>
  <c r="U309" i="7" s="1"/>
  <c r="S309" i="7"/>
  <c r="Q309" i="7"/>
  <c r="H309" i="7"/>
  <c r="F309" i="7"/>
  <c r="U308" i="7"/>
  <c r="R308" i="7"/>
  <c r="G308" i="7"/>
  <c r="T307" i="7"/>
  <c r="U307" i="7" s="1"/>
  <c r="S307" i="7"/>
  <c r="Q307" i="7"/>
  <c r="H307" i="7"/>
  <c r="H747" i="7" s="1"/>
  <c r="F307" i="7"/>
  <c r="F306" i="7" s="1"/>
  <c r="U305" i="7"/>
  <c r="R305" i="7"/>
  <c r="G305" i="7"/>
  <c r="T304" i="7"/>
  <c r="U304" i="7" s="1"/>
  <c r="S304" i="7"/>
  <c r="Q304" i="7"/>
  <c r="Q303" i="7" s="1"/>
  <c r="H304" i="7"/>
  <c r="H303" i="7" s="1"/>
  <c r="F304" i="7"/>
  <c r="S303" i="7"/>
  <c r="F303" i="7"/>
  <c r="U302" i="7"/>
  <c r="R302" i="7"/>
  <c r="G302" i="7"/>
  <c r="U301" i="7"/>
  <c r="R301" i="7"/>
  <c r="G301" i="7"/>
  <c r="T300" i="7"/>
  <c r="U300" i="7" s="1"/>
  <c r="S300" i="7"/>
  <c r="S299" i="7" s="1"/>
  <c r="Q300" i="7"/>
  <c r="Q299" i="7" s="1"/>
  <c r="H300" i="7"/>
  <c r="H299" i="7" s="1"/>
  <c r="F300" i="7"/>
  <c r="F299" i="7" s="1"/>
  <c r="U298" i="7"/>
  <c r="R298" i="7"/>
  <c r="G298" i="7"/>
  <c r="T297" i="7"/>
  <c r="U297" i="7" s="1"/>
  <c r="S297" i="7"/>
  <c r="Q297" i="7"/>
  <c r="H297" i="7"/>
  <c r="F297" i="7"/>
  <c r="G296" i="7"/>
  <c r="H295" i="7"/>
  <c r="F295" i="7"/>
  <c r="G294" i="7"/>
  <c r="H293" i="7"/>
  <c r="F293" i="7"/>
  <c r="G292" i="7"/>
  <c r="H291" i="7"/>
  <c r="F291" i="7"/>
  <c r="H290" i="7"/>
  <c r="G290" i="7" s="1"/>
  <c r="U289" i="7"/>
  <c r="R289" i="7"/>
  <c r="G289" i="7"/>
  <c r="T288" i="7"/>
  <c r="U288" i="7" s="1"/>
  <c r="S288" i="7"/>
  <c r="Q288" i="7"/>
  <c r="H288" i="7"/>
  <c r="F288" i="7"/>
  <c r="F285" i="7" s="1"/>
  <c r="G287" i="7"/>
  <c r="H286" i="7"/>
  <c r="F286" i="7"/>
  <c r="T285" i="7"/>
  <c r="G284" i="7"/>
  <c r="H283" i="7"/>
  <c r="F283" i="7"/>
  <c r="G282" i="7"/>
  <c r="H281" i="7"/>
  <c r="F281" i="7"/>
  <c r="G280" i="7"/>
  <c r="H279" i="7"/>
  <c r="F279" i="7"/>
  <c r="G277" i="7"/>
  <c r="H276" i="7"/>
  <c r="F276" i="7"/>
  <c r="G275" i="7"/>
  <c r="H274" i="7"/>
  <c r="F274" i="7"/>
  <c r="T273" i="7"/>
  <c r="U273" i="7" s="1"/>
  <c r="S273" i="7"/>
  <c r="Q273" i="7"/>
  <c r="G272" i="7"/>
  <c r="H271" i="7"/>
  <c r="F271" i="7"/>
  <c r="G270" i="7"/>
  <c r="H269" i="7"/>
  <c r="F269" i="7"/>
  <c r="G268" i="7"/>
  <c r="H267" i="7"/>
  <c r="F267" i="7"/>
  <c r="G266" i="7"/>
  <c r="H265" i="7"/>
  <c r="F265" i="7"/>
  <c r="G263" i="7"/>
  <c r="H262" i="7"/>
  <c r="F262" i="7"/>
  <c r="G261" i="7"/>
  <c r="H260" i="7"/>
  <c r="F260" i="7"/>
  <c r="G259" i="7"/>
  <c r="T258" i="7"/>
  <c r="S258" i="7"/>
  <c r="H258" i="7"/>
  <c r="F258" i="7"/>
  <c r="G257" i="7"/>
  <c r="H256" i="7"/>
  <c r="F256" i="7"/>
  <c r="G255" i="7"/>
  <c r="U254" i="7"/>
  <c r="R254" i="7"/>
  <c r="G254" i="7"/>
  <c r="T253" i="7"/>
  <c r="U253" i="7" s="1"/>
  <c r="S253" i="7"/>
  <c r="Q253" i="7"/>
  <c r="Q235" i="7" s="1"/>
  <c r="H253" i="7"/>
  <c r="F253" i="7"/>
  <c r="F252" i="7" s="1"/>
  <c r="G251" i="7"/>
  <c r="T250" i="7"/>
  <c r="S250" i="7"/>
  <c r="H250" i="7"/>
  <c r="F250" i="7"/>
  <c r="G249" i="7"/>
  <c r="T248" i="7"/>
  <c r="S248" i="7"/>
  <c r="H248" i="7"/>
  <c r="F248" i="7"/>
  <c r="G246" i="7"/>
  <c r="F246" i="7"/>
  <c r="H245" i="7"/>
  <c r="F245" i="7"/>
  <c r="G244" i="7"/>
  <c r="H243" i="7"/>
  <c r="F243" i="7"/>
  <c r="G242" i="7"/>
  <c r="H241" i="7"/>
  <c r="F241" i="7"/>
  <c r="G240" i="7"/>
  <c r="T239" i="7"/>
  <c r="T238" i="7" s="1"/>
  <c r="S239" i="7"/>
  <c r="S238" i="7" s="1"/>
  <c r="H239" i="7"/>
  <c r="F239" i="7"/>
  <c r="F238" i="7" s="1"/>
  <c r="G237" i="7"/>
  <c r="H236" i="7"/>
  <c r="F236" i="7"/>
  <c r="G234" i="7"/>
  <c r="H233" i="7"/>
  <c r="F233" i="7"/>
  <c r="G232" i="7"/>
  <c r="H231" i="7"/>
  <c r="F231" i="7"/>
  <c r="G230" i="7"/>
  <c r="H229" i="7"/>
  <c r="F229" i="7"/>
  <c r="G228" i="7"/>
  <c r="H227" i="7"/>
  <c r="F227" i="7"/>
  <c r="G226" i="7"/>
  <c r="U225" i="7"/>
  <c r="R225" i="7"/>
  <c r="G225" i="7"/>
  <c r="T224" i="7"/>
  <c r="U224" i="7" s="1"/>
  <c r="S224" i="7"/>
  <c r="Q224" i="7"/>
  <c r="Q222" i="7" s="1"/>
  <c r="H224" i="7"/>
  <c r="F224" i="7"/>
  <c r="F223" i="7" s="1"/>
  <c r="U221" i="7"/>
  <c r="R221" i="7"/>
  <c r="G221" i="7"/>
  <c r="T220" i="7"/>
  <c r="U220" i="7" s="1"/>
  <c r="S220" i="7"/>
  <c r="Q220" i="7"/>
  <c r="H220" i="7"/>
  <c r="F220" i="7"/>
  <c r="U219" i="7"/>
  <c r="Q219" i="7"/>
  <c r="R219" i="7" s="1"/>
  <c r="G219" i="7"/>
  <c r="T218" i="7"/>
  <c r="U218" i="7" s="1"/>
  <c r="S218" i="7"/>
  <c r="Q218" i="7"/>
  <c r="H218" i="7"/>
  <c r="F218" i="7"/>
  <c r="U217" i="7"/>
  <c r="R217" i="7"/>
  <c r="G217" i="7"/>
  <c r="G216" i="7"/>
  <c r="T215" i="7"/>
  <c r="U215" i="7" s="1"/>
  <c r="S215" i="7"/>
  <c r="Q215" i="7"/>
  <c r="H215" i="7"/>
  <c r="F215" i="7"/>
  <c r="G214" i="7"/>
  <c r="U213" i="7"/>
  <c r="R213" i="7"/>
  <c r="G213" i="7"/>
  <c r="T212" i="7"/>
  <c r="U212" i="7" s="1"/>
  <c r="S212" i="7"/>
  <c r="Q212" i="7"/>
  <c r="H212" i="7"/>
  <c r="F212" i="7"/>
  <c r="U210" i="7"/>
  <c r="R210" i="7"/>
  <c r="G210" i="7"/>
  <c r="U209" i="7"/>
  <c r="R209" i="7"/>
  <c r="G209" i="7"/>
  <c r="T208" i="7"/>
  <c r="U208" i="7" s="1"/>
  <c r="S208" i="7"/>
  <c r="Q208" i="7"/>
  <c r="H208" i="7"/>
  <c r="F208" i="7"/>
  <c r="F207" i="7" s="1"/>
  <c r="G205" i="7"/>
  <c r="H204" i="7"/>
  <c r="F204" i="7"/>
  <c r="F203" i="7" s="1"/>
  <c r="U202" i="7"/>
  <c r="R202" i="7"/>
  <c r="G202" i="7"/>
  <c r="T201" i="7"/>
  <c r="U201" i="7" s="1"/>
  <c r="S201" i="7"/>
  <c r="Q201" i="7"/>
  <c r="H201" i="7"/>
  <c r="F201" i="7"/>
  <c r="U200" i="7"/>
  <c r="R200" i="7"/>
  <c r="G200" i="7"/>
  <c r="T199" i="7"/>
  <c r="U199" i="7" s="1"/>
  <c r="S199" i="7"/>
  <c r="Q199" i="7"/>
  <c r="H199" i="7"/>
  <c r="F199" i="7"/>
  <c r="F198" i="7" s="1"/>
  <c r="S198" i="7"/>
  <c r="U197" i="7"/>
  <c r="T197" i="7"/>
  <c r="S197" i="7"/>
  <c r="R197" i="7" s="1"/>
  <c r="G197" i="7"/>
  <c r="T196" i="7"/>
  <c r="U196" i="7" s="1"/>
  <c r="Q196" i="7"/>
  <c r="H196" i="7"/>
  <c r="F196" i="7"/>
  <c r="U195" i="7"/>
  <c r="R195" i="7"/>
  <c r="G195" i="7"/>
  <c r="U194" i="7"/>
  <c r="R194" i="7"/>
  <c r="G194" i="7"/>
  <c r="U193" i="7"/>
  <c r="R193" i="7"/>
  <c r="G193" i="7"/>
  <c r="U192" i="7"/>
  <c r="R192" i="7"/>
  <c r="G192" i="7"/>
  <c r="U191" i="7"/>
  <c r="R191" i="7"/>
  <c r="G191" i="7"/>
  <c r="U190" i="7"/>
  <c r="R190" i="7"/>
  <c r="G190" i="7"/>
  <c r="T189" i="7"/>
  <c r="U189" i="7" s="1"/>
  <c r="S189" i="7"/>
  <c r="Q189" i="7"/>
  <c r="H189" i="7"/>
  <c r="F189" i="7"/>
  <c r="G188" i="7"/>
  <c r="H187" i="7"/>
  <c r="F187" i="7"/>
  <c r="T186" i="7"/>
  <c r="U185" i="7"/>
  <c r="R185" i="7"/>
  <c r="Q185" i="7"/>
  <c r="G185" i="7"/>
  <c r="T184" i="7"/>
  <c r="U184" i="7" s="1"/>
  <c r="S184" i="7"/>
  <c r="Q184" i="7"/>
  <c r="H184" i="7"/>
  <c r="F184" i="7"/>
  <c r="U183" i="7"/>
  <c r="R183" i="7"/>
  <c r="Q183" i="7"/>
  <c r="G183" i="7"/>
  <c r="T182" i="7"/>
  <c r="U182" i="7" s="1"/>
  <c r="S182" i="7"/>
  <c r="Q182" i="7"/>
  <c r="H182" i="7"/>
  <c r="F182" i="7"/>
  <c r="U180" i="7"/>
  <c r="R180" i="7"/>
  <c r="G180" i="7"/>
  <c r="U179" i="7"/>
  <c r="R179" i="7"/>
  <c r="G179" i="7"/>
  <c r="U178" i="7"/>
  <c r="R178" i="7"/>
  <c r="G178" i="7"/>
  <c r="T177" i="7"/>
  <c r="U177" i="7" s="1"/>
  <c r="S177" i="7"/>
  <c r="R177" i="7"/>
  <c r="F177" i="7"/>
  <c r="G177" i="7" s="1"/>
  <c r="T176" i="7"/>
  <c r="U176" i="7" s="1"/>
  <c r="S176" i="7"/>
  <c r="Q176" i="7"/>
  <c r="H176" i="7"/>
  <c r="F176" i="7"/>
  <c r="F175" i="7" s="1"/>
  <c r="S175" i="7"/>
  <c r="G174" i="7"/>
  <c r="H173" i="7"/>
  <c r="F173" i="7"/>
  <c r="U172" i="7"/>
  <c r="R172" i="7"/>
  <c r="G172" i="7"/>
  <c r="T171" i="7"/>
  <c r="U171" i="7" s="1"/>
  <c r="S171" i="7"/>
  <c r="S170" i="7" s="1"/>
  <c r="Q171" i="7"/>
  <c r="Q169" i="7" s="1"/>
  <c r="H171" i="7"/>
  <c r="F171" i="7"/>
  <c r="F170" i="7" s="1"/>
  <c r="U168" i="7"/>
  <c r="T168" i="7"/>
  <c r="S168" i="7"/>
  <c r="R168" i="7" s="1"/>
  <c r="G168" i="7"/>
  <c r="T167" i="7"/>
  <c r="U167" i="7" s="1"/>
  <c r="Q167" i="7"/>
  <c r="H167" i="7"/>
  <c r="F167" i="7"/>
  <c r="G166" i="7"/>
  <c r="H165" i="7"/>
  <c r="F165" i="7"/>
  <c r="U164" i="7"/>
  <c r="R164" i="7"/>
  <c r="G164" i="7"/>
  <c r="T163" i="7"/>
  <c r="U163" i="7" s="1"/>
  <c r="S163" i="7"/>
  <c r="Q163" i="7"/>
  <c r="H163" i="7"/>
  <c r="F163" i="7"/>
  <c r="U161" i="7"/>
  <c r="R161" i="7"/>
  <c r="G161" i="7"/>
  <c r="T160" i="7"/>
  <c r="U160" i="7" s="1"/>
  <c r="S160" i="7"/>
  <c r="R160" i="7" s="1"/>
  <c r="H160" i="7"/>
  <c r="F160" i="7"/>
  <c r="Q159" i="7"/>
  <c r="F159" i="7"/>
  <c r="U158" i="7"/>
  <c r="T158" i="7"/>
  <c r="S158" i="7"/>
  <c r="R158" i="7" s="1"/>
  <c r="H158" i="7"/>
  <c r="F158" i="7"/>
  <c r="T157" i="7"/>
  <c r="U157" i="7" s="1"/>
  <c r="Q157" i="7"/>
  <c r="H157" i="7"/>
  <c r="F157" i="7"/>
  <c r="U156" i="7"/>
  <c r="R156" i="7"/>
  <c r="G156" i="7"/>
  <c r="U155" i="7"/>
  <c r="R155" i="7"/>
  <c r="G155" i="7"/>
  <c r="T154" i="7"/>
  <c r="U154" i="7" s="1"/>
  <c r="S154" i="7"/>
  <c r="R154" i="7"/>
  <c r="H154" i="7"/>
  <c r="G154" i="7"/>
  <c r="F154" i="7"/>
  <c r="S153" i="7"/>
  <c r="Q153" i="7"/>
  <c r="H153" i="7"/>
  <c r="F153" i="7"/>
  <c r="U152" i="7"/>
  <c r="R152" i="7"/>
  <c r="H152" i="7"/>
  <c r="G152" i="7" s="1"/>
  <c r="F152" i="7"/>
  <c r="F150" i="7" s="1"/>
  <c r="U151" i="7"/>
  <c r="R151" i="7"/>
  <c r="G151" i="7"/>
  <c r="T150" i="7"/>
  <c r="U150" i="7" s="1"/>
  <c r="S150" i="7"/>
  <c r="Q150" i="7"/>
  <c r="U149" i="7"/>
  <c r="R149" i="7"/>
  <c r="G149" i="7"/>
  <c r="T148" i="7"/>
  <c r="U148" i="7" s="1"/>
  <c r="S148" i="7"/>
  <c r="Q148" i="7"/>
  <c r="H148" i="7"/>
  <c r="F148" i="7"/>
  <c r="U147" i="7"/>
  <c r="R147" i="7"/>
  <c r="Q147" i="7"/>
  <c r="G147" i="7"/>
  <c r="T146" i="7"/>
  <c r="U146" i="7" s="1"/>
  <c r="S146" i="7"/>
  <c r="Q146" i="7"/>
  <c r="H146" i="7"/>
  <c r="F146" i="7"/>
  <c r="U145" i="7"/>
  <c r="R145" i="7"/>
  <c r="Q145" i="7"/>
  <c r="G145" i="7"/>
  <c r="T144" i="7"/>
  <c r="U144" i="7" s="1"/>
  <c r="S144" i="7"/>
  <c r="Q144" i="7"/>
  <c r="H144" i="7"/>
  <c r="F144" i="7"/>
  <c r="U143" i="7"/>
  <c r="R143" i="7"/>
  <c r="H143" i="7"/>
  <c r="G143" i="7"/>
  <c r="F143" i="7"/>
  <c r="U142" i="7"/>
  <c r="R142" i="7"/>
  <c r="H142" i="7"/>
  <c r="G142" i="7"/>
  <c r="F142" i="7"/>
  <c r="T141" i="7"/>
  <c r="U141" i="7" s="1"/>
  <c r="S141" i="7"/>
  <c r="Q141" i="7"/>
  <c r="H141" i="7"/>
  <c r="H756" i="7" s="1"/>
  <c r="F141" i="7"/>
  <c r="G140" i="7"/>
  <c r="G139" i="7"/>
  <c r="H138" i="7"/>
  <c r="F138" i="7"/>
  <c r="G137" i="7"/>
  <c r="H136" i="7"/>
  <c r="F136" i="7"/>
  <c r="G135" i="7"/>
  <c r="H134" i="7"/>
  <c r="F134" i="7"/>
  <c r="G133" i="7"/>
  <c r="G132" i="7"/>
  <c r="G131" i="7"/>
  <c r="H130" i="7"/>
  <c r="G130" i="7" s="1"/>
  <c r="F130" i="7"/>
  <c r="F129" i="7" s="1"/>
  <c r="U128" i="7"/>
  <c r="R128" i="7"/>
  <c r="H128" i="7"/>
  <c r="G128" i="7" s="1"/>
  <c r="F128" i="7"/>
  <c r="T127" i="7"/>
  <c r="U127" i="7" s="1"/>
  <c r="S127" i="7"/>
  <c r="Q127" i="7"/>
  <c r="H127" i="7"/>
  <c r="F127" i="7"/>
  <c r="U126" i="7"/>
  <c r="R126" i="7"/>
  <c r="H126" i="7"/>
  <c r="G126" i="7"/>
  <c r="F126" i="7"/>
  <c r="T125" i="7"/>
  <c r="U125" i="7" s="1"/>
  <c r="S125" i="7"/>
  <c r="Q125" i="7"/>
  <c r="H125" i="7"/>
  <c r="F125" i="7"/>
  <c r="U124" i="7"/>
  <c r="R124" i="7"/>
  <c r="G124" i="7"/>
  <c r="T123" i="7"/>
  <c r="U123" i="7" s="1"/>
  <c r="S123" i="7"/>
  <c r="Q123" i="7"/>
  <c r="H123" i="7"/>
  <c r="F123" i="7"/>
  <c r="F122" i="7" s="1"/>
  <c r="U121" i="7"/>
  <c r="R121" i="7"/>
  <c r="G121" i="7"/>
  <c r="T120" i="7"/>
  <c r="U120" i="7" s="1"/>
  <c r="S120" i="7"/>
  <c r="Q120" i="7"/>
  <c r="H120" i="7"/>
  <c r="F120" i="7"/>
  <c r="U119" i="7"/>
  <c r="R119" i="7"/>
  <c r="G119" i="7"/>
  <c r="T118" i="7"/>
  <c r="U118" i="7" s="1"/>
  <c r="S118" i="7"/>
  <c r="Q118" i="7"/>
  <c r="H118" i="7"/>
  <c r="F118" i="7"/>
  <c r="U117" i="7"/>
  <c r="R117" i="7"/>
  <c r="G117" i="7"/>
  <c r="U116" i="7"/>
  <c r="R116" i="7"/>
  <c r="G116" i="7"/>
  <c r="U115" i="7"/>
  <c r="R115" i="7"/>
  <c r="G115" i="7"/>
  <c r="U114" i="7"/>
  <c r="R114" i="7"/>
  <c r="G114" i="7"/>
  <c r="T113" i="7"/>
  <c r="U113" i="7" s="1"/>
  <c r="S113" i="7"/>
  <c r="Q113" i="7"/>
  <c r="H113" i="7"/>
  <c r="F113" i="7"/>
  <c r="U112" i="7"/>
  <c r="R112" i="7"/>
  <c r="G112" i="7"/>
  <c r="U111" i="7"/>
  <c r="R111" i="7"/>
  <c r="G111" i="7"/>
  <c r="U110" i="7"/>
  <c r="R110" i="7"/>
  <c r="G110" i="7"/>
  <c r="U109" i="7"/>
  <c r="R109" i="7"/>
  <c r="G109" i="7"/>
  <c r="F109" i="7"/>
  <c r="U108" i="7"/>
  <c r="R108" i="7"/>
  <c r="G108" i="7"/>
  <c r="F108" i="7"/>
  <c r="U107" i="7"/>
  <c r="R107" i="7"/>
  <c r="G107" i="7"/>
  <c r="T106" i="7"/>
  <c r="U106" i="7" s="1"/>
  <c r="S106" i="7"/>
  <c r="Q106" i="7"/>
  <c r="H106" i="7"/>
  <c r="F106" i="7"/>
  <c r="F105" i="7" s="1"/>
  <c r="S105" i="7"/>
  <c r="R104" i="7"/>
  <c r="G104" i="7"/>
  <c r="R103" i="7"/>
  <c r="G103" i="7"/>
  <c r="R102" i="7"/>
  <c r="G102" i="7"/>
  <c r="T101" i="7"/>
  <c r="S101" i="7"/>
  <c r="R101" i="7"/>
  <c r="G101" i="7"/>
  <c r="T100" i="7"/>
  <c r="S100" i="7"/>
  <c r="Q100" i="7"/>
  <c r="H100" i="7"/>
  <c r="F100" i="7"/>
  <c r="G99" i="7"/>
  <c r="G98" i="7"/>
  <c r="G97" i="7"/>
  <c r="T96" i="7"/>
  <c r="T95" i="7" s="1"/>
  <c r="S96" i="7"/>
  <c r="S95" i="7" s="1"/>
  <c r="H96" i="7"/>
  <c r="F96" i="7"/>
  <c r="F95" i="7" s="1"/>
  <c r="U94" i="7"/>
  <c r="Q94" i="7"/>
  <c r="R94" i="7" s="1"/>
  <c r="G94" i="7"/>
  <c r="T93" i="7"/>
  <c r="U93" i="7" s="1"/>
  <c r="S93" i="7"/>
  <c r="Q93" i="7"/>
  <c r="H93" i="7"/>
  <c r="F93" i="7"/>
  <c r="U92" i="7"/>
  <c r="R92" i="7"/>
  <c r="G92" i="7"/>
  <c r="U91" i="7"/>
  <c r="R91" i="7"/>
  <c r="G91" i="7"/>
  <c r="U90" i="7"/>
  <c r="Q90" i="7"/>
  <c r="R90" i="7" s="1"/>
  <c r="G90" i="7"/>
  <c r="T89" i="7"/>
  <c r="U89" i="7" s="1"/>
  <c r="S89" i="7"/>
  <c r="Q89" i="7"/>
  <c r="H89" i="7"/>
  <c r="F89" i="7"/>
  <c r="U88" i="7"/>
  <c r="R88" i="7"/>
  <c r="G88" i="7"/>
  <c r="T87" i="7"/>
  <c r="U87" i="7" s="1"/>
  <c r="S87" i="7"/>
  <c r="Q87" i="7"/>
  <c r="H87" i="7"/>
  <c r="F87" i="7"/>
  <c r="U86" i="7"/>
  <c r="R86" i="7"/>
  <c r="Q86" i="7"/>
  <c r="G86" i="7"/>
  <c r="U85" i="7"/>
  <c r="R85" i="7"/>
  <c r="G85" i="7"/>
  <c r="U84" i="7"/>
  <c r="R84" i="7"/>
  <c r="G84" i="7"/>
  <c r="U83" i="7"/>
  <c r="R83" i="7"/>
  <c r="Q83" i="7"/>
  <c r="G83" i="7"/>
  <c r="T82" i="7"/>
  <c r="U82" i="7" s="1"/>
  <c r="S82" i="7"/>
  <c r="Q82" i="7"/>
  <c r="H82" i="7"/>
  <c r="F82" i="7"/>
  <c r="U81" i="7"/>
  <c r="R81" i="7"/>
  <c r="Q81" i="7"/>
  <c r="G81" i="7"/>
  <c r="U80" i="7"/>
  <c r="R80" i="7"/>
  <c r="G80" i="7"/>
  <c r="T79" i="7"/>
  <c r="U79" i="7" s="1"/>
  <c r="S79" i="7"/>
  <c r="Q79" i="7"/>
  <c r="H79" i="7"/>
  <c r="F79" i="7"/>
  <c r="U77" i="7"/>
  <c r="R77" i="7"/>
  <c r="G77" i="7"/>
  <c r="T76" i="7"/>
  <c r="U76" i="7" s="1"/>
  <c r="S76" i="7"/>
  <c r="Q76" i="7"/>
  <c r="H76" i="7"/>
  <c r="F76" i="7"/>
  <c r="U75" i="7"/>
  <c r="R75" i="7"/>
  <c r="G75" i="7"/>
  <c r="T74" i="7"/>
  <c r="U74" i="7" s="1"/>
  <c r="S74" i="7"/>
  <c r="S73" i="7" s="1"/>
  <c r="Q74" i="7"/>
  <c r="Q73" i="7" s="1"/>
  <c r="H74" i="7"/>
  <c r="F74" i="7"/>
  <c r="U72" i="7"/>
  <c r="R72" i="7"/>
  <c r="G72" i="7"/>
  <c r="G71" i="7"/>
  <c r="U70" i="7"/>
  <c r="R70" i="7"/>
  <c r="G70" i="7"/>
  <c r="U69" i="7"/>
  <c r="R69" i="7"/>
  <c r="G69" i="7"/>
  <c r="T68" i="7"/>
  <c r="U68" i="7" s="1"/>
  <c r="S68" i="7"/>
  <c r="R68" i="7" s="1"/>
  <c r="H68" i="7"/>
  <c r="H67" i="7" s="1"/>
  <c r="F68" i="7"/>
  <c r="F67" i="7" s="1"/>
  <c r="T67" i="7"/>
  <c r="U67" i="7" s="1"/>
  <c r="S67" i="7"/>
  <c r="Q67" i="7"/>
  <c r="T66" i="7"/>
  <c r="U66" i="7" s="1"/>
  <c r="S66" i="7"/>
  <c r="R66" i="7"/>
  <c r="T65" i="7"/>
  <c r="U65" i="7" s="1"/>
  <c r="S65" i="7"/>
  <c r="Q65" i="7"/>
  <c r="U64" i="7"/>
  <c r="R64" i="7"/>
  <c r="G64" i="7"/>
  <c r="U63" i="7"/>
  <c r="R63" i="7"/>
  <c r="G63" i="7"/>
  <c r="G62" i="7"/>
  <c r="U61" i="7"/>
  <c r="R61" i="7"/>
  <c r="H61" i="7"/>
  <c r="G61" i="7"/>
  <c r="U60" i="7"/>
  <c r="R60" i="7"/>
  <c r="G60" i="7"/>
  <c r="U59" i="7"/>
  <c r="R59" i="7"/>
  <c r="G59" i="7"/>
  <c r="U58" i="7"/>
  <c r="R58" i="7"/>
  <c r="G58" i="7"/>
  <c r="T57" i="7"/>
  <c r="U57" i="7" s="1"/>
  <c r="S57" i="7"/>
  <c r="Q57" i="7"/>
  <c r="H57" i="7"/>
  <c r="F57" i="7"/>
  <c r="U56" i="7"/>
  <c r="T56" i="7"/>
  <c r="S56" i="7"/>
  <c r="R56" i="7" s="1"/>
  <c r="G56" i="7"/>
  <c r="F56" i="7"/>
  <c r="T55" i="7"/>
  <c r="U55" i="7" s="1"/>
  <c r="S55" i="7"/>
  <c r="Q55" i="7"/>
  <c r="H55" i="7"/>
  <c r="F55" i="7"/>
  <c r="U54" i="7"/>
  <c r="R54" i="7"/>
  <c r="G54" i="7"/>
  <c r="U53" i="7"/>
  <c r="R53" i="7"/>
  <c r="F53" i="7"/>
  <c r="G53" i="7" s="1"/>
  <c r="U52" i="7"/>
  <c r="R52" i="7"/>
  <c r="G52" i="7"/>
  <c r="U51" i="7"/>
  <c r="T51" i="7"/>
  <c r="S51" i="7"/>
  <c r="R51" i="7" s="1"/>
  <c r="H51" i="7"/>
  <c r="F51" i="7"/>
  <c r="T50" i="7"/>
  <c r="U50" i="7" s="1"/>
  <c r="Q50" i="7"/>
  <c r="H50" i="7"/>
  <c r="F50" i="7"/>
  <c r="G49" i="7"/>
  <c r="T48" i="7"/>
  <c r="T47" i="7" s="1"/>
  <c r="S48" i="7"/>
  <c r="S47" i="7" s="1"/>
  <c r="H48" i="7"/>
  <c r="F48" i="7"/>
  <c r="F47" i="7" s="1"/>
  <c r="U46" i="7"/>
  <c r="Q46" i="7"/>
  <c r="R46" i="7" s="1"/>
  <c r="G46" i="7"/>
  <c r="T45" i="7"/>
  <c r="U45" i="7" s="1"/>
  <c r="S45" i="7"/>
  <c r="Q45" i="7"/>
  <c r="H45" i="7"/>
  <c r="F45" i="7"/>
  <c r="U44" i="7"/>
  <c r="R44" i="7"/>
  <c r="G44" i="7"/>
  <c r="U43" i="7"/>
  <c r="R43" i="7"/>
  <c r="Q43" i="7"/>
  <c r="G43" i="7"/>
  <c r="T42" i="7"/>
  <c r="U42" i="7" s="1"/>
  <c r="S42" i="7"/>
  <c r="Q42" i="7"/>
  <c r="H42" i="7"/>
  <c r="F42" i="7"/>
  <c r="U41" i="7"/>
  <c r="R41" i="7"/>
  <c r="G41" i="7"/>
  <c r="U40" i="7"/>
  <c r="R40" i="7"/>
  <c r="G40" i="7"/>
  <c r="U39" i="7"/>
  <c r="R39" i="7"/>
  <c r="G39" i="7"/>
  <c r="U38" i="7"/>
  <c r="Q38" i="7"/>
  <c r="R38" i="7" s="1"/>
  <c r="G38" i="7"/>
  <c r="T37" i="7"/>
  <c r="U37" i="7" s="1"/>
  <c r="S37" i="7"/>
  <c r="Q37" i="7"/>
  <c r="H37" i="7"/>
  <c r="F37" i="7"/>
  <c r="U35" i="7"/>
  <c r="R35" i="7"/>
  <c r="G35" i="7"/>
  <c r="U34" i="7"/>
  <c r="R34" i="7"/>
  <c r="G34" i="7"/>
  <c r="U33" i="7"/>
  <c r="R33" i="7"/>
  <c r="G33" i="7"/>
  <c r="T32" i="7"/>
  <c r="U32" i="7" s="1"/>
  <c r="S32" i="7"/>
  <c r="R32" i="7"/>
  <c r="F32" i="7"/>
  <c r="G32" i="7" s="1"/>
  <c r="T31" i="7"/>
  <c r="U31" i="7" s="1"/>
  <c r="S31" i="7"/>
  <c r="Q31" i="7"/>
  <c r="H31" i="7"/>
  <c r="F31" i="7"/>
  <c r="U30" i="7"/>
  <c r="R30" i="7"/>
  <c r="G30" i="7"/>
  <c r="U29" i="7"/>
  <c r="R29" i="7"/>
  <c r="G29" i="7"/>
  <c r="T28" i="7"/>
  <c r="U28" i="7" s="1"/>
  <c r="S28" i="7"/>
  <c r="Q28" i="7"/>
  <c r="H28" i="7"/>
  <c r="F28" i="7"/>
  <c r="T27" i="7"/>
  <c r="U27" i="7" s="1"/>
  <c r="S27" i="7"/>
  <c r="R27" i="7"/>
  <c r="G27" i="7"/>
  <c r="F27" i="7"/>
  <c r="S26" i="7"/>
  <c r="Q26" i="7"/>
  <c r="H26" i="7"/>
  <c r="F26" i="7"/>
  <c r="U25" i="7"/>
  <c r="R25" i="7"/>
  <c r="G25" i="7"/>
  <c r="U24" i="7"/>
  <c r="R24" i="7"/>
  <c r="G24" i="7"/>
  <c r="T23" i="7"/>
  <c r="U23" i="7" s="1"/>
  <c r="S23" i="7"/>
  <c r="Q23" i="7"/>
  <c r="H23" i="7"/>
  <c r="F23" i="7"/>
  <c r="U22" i="7"/>
  <c r="Q22" i="7"/>
  <c r="R22" i="7" s="1"/>
  <c r="G22" i="7"/>
  <c r="T21" i="7"/>
  <c r="U21" i="7" s="1"/>
  <c r="S21" i="7"/>
  <c r="Q21" i="7"/>
  <c r="H21" i="7"/>
  <c r="F21" i="7"/>
  <c r="U19" i="7"/>
  <c r="T19" i="7"/>
  <c r="S19" i="7"/>
  <c r="R19" i="7" s="1"/>
  <c r="G19" i="7"/>
  <c r="F19" i="7"/>
  <c r="T18" i="7"/>
  <c r="U18" i="7" s="1"/>
  <c r="S18" i="7"/>
  <c r="Q18" i="7"/>
  <c r="H18" i="7"/>
  <c r="H712" i="7" s="1"/>
  <c r="F18" i="7"/>
  <c r="U17" i="7"/>
  <c r="Q17" i="7"/>
  <c r="R17" i="7" s="1"/>
  <c r="G17" i="7"/>
  <c r="T16" i="7"/>
  <c r="U16" i="7" s="1"/>
  <c r="S16" i="7"/>
  <c r="Q16" i="7"/>
  <c r="Q15" i="7" s="1"/>
  <c r="H16" i="7"/>
  <c r="F16" i="7"/>
  <c r="V14" i="7"/>
  <c r="V710" i="7" s="1"/>
  <c r="G706" i="5" l="1"/>
  <c r="H706" i="5" s="1"/>
  <c r="S486" i="7"/>
  <c r="S422" i="7"/>
  <c r="G705" i="7"/>
  <c r="S247" i="7"/>
  <c r="H635" i="7"/>
  <c r="F419" i="7"/>
  <c r="Q419" i="7"/>
  <c r="H714" i="7"/>
  <c r="G227" i="7"/>
  <c r="G231" i="7"/>
  <c r="S235" i="7"/>
  <c r="R235" i="7" s="1"/>
  <c r="Q306" i="7"/>
  <c r="H211" i="7"/>
  <c r="S206" i="7"/>
  <c r="T222" i="7"/>
  <c r="U222" i="7" s="1"/>
  <c r="G229" i="7"/>
  <c r="G233" i="7"/>
  <c r="R76" i="7"/>
  <c r="R87" i="7"/>
  <c r="G153" i="7"/>
  <c r="R153" i="7"/>
  <c r="G157" i="7"/>
  <c r="T181" i="7"/>
  <c r="U181" i="7" s="1"/>
  <c r="J192" i="7"/>
  <c r="G201" i="7"/>
  <c r="R208" i="7"/>
  <c r="G220" i="7"/>
  <c r="R220" i="7"/>
  <c r="F222" i="7"/>
  <c r="T223" i="7"/>
  <c r="G224" i="7"/>
  <c r="R224" i="7"/>
  <c r="G236" i="7"/>
  <c r="G239" i="7"/>
  <c r="G243" i="7"/>
  <c r="T247" i="7"/>
  <c r="G258" i="7"/>
  <c r="G262" i="7"/>
  <c r="F273" i="7"/>
  <c r="F278" i="7"/>
  <c r="R288" i="7"/>
  <c r="H703" i="7"/>
  <c r="G703" i="7" s="1"/>
  <c r="T703" i="7"/>
  <c r="G707" i="7"/>
  <c r="Q36" i="7"/>
  <c r="R42" i="7"/>
  <c r="H755" i="7"/>
  <c r="J178" i="7"/>
  <c r="F486" i="7"/>
  <c r="R517" i="7"/>
  <c r="G556" i="7"/>
  <c r="T572" i="7"/>
  <c r="H579" i="7"/>
  <c r="G587" i="7"/>
  <c r="F620" i="7"/>
  <c r="Q620" i="7"/>
  <c r="H620" i="7"/>
  <c r="S620" i="7"/>
  <c r="F666" i="7"/>
  <c r="Q666" i="7"/>
  <c r="T687" i="7"/>
  <c r="G688" i="7"/>
  <c r="R688" i="7"/>
  <c r="F686" i="7"/>
  <c r="Q686" i="7"/>
  <c r="R694" i="7"/>
  <c r="R697" i="7"/>
  <c r="R701" i="7"/>
  <c r="S20" i="7"/>
  <c r="R37" i="7"/>
  <c r="G42" i="7"/>
  <c r="Q78" i="7"/>
  <c r="F343" i="7"/>
  <c r="R487" i="7"/>
  <c r="R520" i="7"/>
  <c r="R525" i="7"/>
  <c r="R528" i="7"/>
  <c r="R566" i="7"/>
  <c r="G573" i="7"/>
  <c r="Q568" i="7"/>
  <c r="G580" i="7"/>
  <c r="T579" i="7"/>
  <c r="F578" i="7"/>
  <c r="G584" i="7"/>
  <c r="R584" i="7"/>
  <c r="F589" i="7"/>
  <c r="G593" i="7"/>
  <c r="G595" i="7"/>
  <c r="R616" i="7"/>
  <c r="S419" i="7"/>
  <c r="R470" i="7"/>
  <c r="R620" i="7"/>
  <c r="G21" i="7"/>
  <c r="G23" i="7"/>
  <c r="R28" i="7"/>
  <c r="G37" i="7"/>
  <c r="G55" i="7"/>
  <c r="R67" i="7"/>
  <c r="G74" i="7"/>
  <c r="G76" i="7"/>
  <c r="R106" i="7"/>
  <c r="F181" i="7"/>
  <c r="G293" i="7"/>
  <c r="H392" i="7"/>
  <c r="G413" i="7"/>
  <c r="R467" i="7"/>
  <c r="R481" i="7"/>
  <c r="F519" i="7"/>
  <c r="R523" i="7"/>
  <c r="Q162" i="7"/>
  <c r="T306" i="7"/>
  <c r="U306" i="7" s="1"/>
  <c r="T336" i="7"/>
  <c r="U336" i="7" s="1"/>
  <c r="F364" i="7"/>
  <c r="Q359" i="7"/>
  <c r="S359" i="7"/>
  <c r="G369" i="7"/>
  <c r="R369" i="7"/>
  <c r="F372" i="7"/>
  <c r="Q371" i="7"/>
  <c r="G378" i="7"/>
  <c r="G380" i="7"/>
  <c r="H419" i="7"/>
  <c r="F422" i="7"/>
  <c r="F454" i="7"/>
  <c r="H453" i="7"/>
  <c r="S453" i="7"/>
  <c r="G461" i="7"/>
  <c r="G465" i="7"/>
  <c r="G467" i="7"/>
  <c r="G479" i="7"/>
  <c r="G481" i="7"/>
  <c r="Q483" i="7"/>
  <c r="G620" i="7"/>
  <c r="G503" i="7"/>
  <c r="G515" i="7"/>
  <c r="G517" i="7"/>
  <c r="S519" i="7"/>
  <c r="G523" i="7"/>
  <c r="G525" i="7"/>
  <c r="S527" i="7"/>
  <c r="G528" i="7"/>
  <c r="G530" i="7"/>
  <c r="F592" i="7"/>
  <c r="R606" i="7"/>
  <c r="G613" i="7"/>
  <c r="R613" i="7"/>
  <c r="R618" i="7"/>
  <c r="T444" i="7"/>
  <c r="G444" i="7"/>
  <c r="R447" i="7"/>
  <c r="R171" i="7"/>
  <c r="F311" i="7"/>
  <c r="R315" i="7"/>
  <c r="T329" i="7"/>
  <c r="U329" i="7" s="1"/>
  <c r="R330" i="7"/>
  <c r="G396" i="7"/>
  <c r="G400" i="7"/>
  <c r="G409" i="7"/>
  <c r="G415" i="7"/>
  <c r="R415" i="7"/>
  <c r="G487" i="7"/>
  <c r="Q578" i="7"/>
  <c r="R597" i="7"/>
  <c r="G616" i="7"/>
  <c r="G618" i="7"/>
  <c r="T620" i="7"/>
  <c r="U620" i="7" s="1"/>
  <c r="G621" i="7"/>
  <c r="R628" i="7"/>
  <c r="Q635" i="7"/>
  <c r="Q634" i="7" s="1"/>
  <c r="H640" i="7"/>
  <c r="R660" i="7"/>
  <c r="H273" i="7"/>
  <c r="Q311" i="7"/>
  <c r="G386" i="7"/>
  <c r="R127" i="7"/>
  <c r="G160" i="7"/>
  <c r="Q206" i="7"/>
  <c r="R206" i="7" s="1"/>
  <c r="G256" i="7"/>
  <c r="G260" i="7"/>
  <c r="G291" i="7"/>
  <c r="G295" i="7"/>
  <c r="T299" i="7"/>
  <c r="U299" i="7" s="1"/>
  <c r="R299" i="7"/>
  <c r="S311" i="7"/>
  <c r="H332" i="7"/>
  <c r="Q336" i="7"/>
  <c r="T344" i="7"/>
  <c r="G345" i="7"/>
  <c r="T350" i="7"/>
  <c r="U350" i="7" s="1"/>
  <c r="R352" i="7"/>
  <c r="R356" i="7"/>
  <c r="R398" i="7"/>
  <c r="G484" i="7"/>
  <c r="R543" i="7"/>
  <c r="G549" i="7"/>
  <c r="R551" i="7"/>
  <c r="G553" i="7"/>
  <c r="R553" i="7"/>
  <c r="G163" i="7"/>
  <c r="R182" i="7"/>
  <c r="R450" i="7"/>
  <c r="G501" i="7"/>
  <c r="R621" i="7"/>
  <c r="G79" i="7"/>
  <c r="G96" i="7"/>
  <c r="S169" i="7"/>
  <c r="R184" i="7"/>
  <c r="G187" i="7"/>
  <c r="F186" i="7"/>
  <c r="T252" i="7"/>
  <c r="G253" i="7"/>
  <c r="R253" i="7"/>
  <c r="R273" i="7"/>
  <c r="G279" i="7"/>
  <c r="G281" i="7"/>
  <c r="G283" i="7"/>
  <c r="S285" i="7"/>
  <c r="G288" i="7"/>
  <c r="G297" i="7"/>
  <c r="T311" i="7"/>
  <c r="U311" i="7" s="1"/>
  <c r="G312" i="7"/>
  <c r="S314" i="7"/>
  <c r="G315" i="7"/>
  <c r="G319" i="7"/>
  <c r="G323" i="7"/>
  <c r="R323" i="7"/>
  <c r="S329" i="7"/>
  <c r="R329" i="7" s="1"/>
  <c r="T332" i="7"/>
  <c r="U332" i="7" s="1"/>
  <c r="T337" i="7"/>
  <c r="T340" i="7"/>
  <c r="G341" i="7"/>
  <c r="R341" i="7"/>
  <c r="H343" i="7"/>
  <c r="G343" i="7" s="1"/>
  <c r="H344" i="7"/>
  <c r="R386" i="7"/>
  <c r="R490" i="7"/>
  <c r="G535" i="7"/>
  <c r="G541" i="7"/>
  <c r="G543" i="7"/>
  <c r="G564" i="7"/>
  <c r="G566" i="7"/>
  <c r="H572" i="7"/>
  <c r="F652" i="7"/>
  <c r="G652" i="7" s="1"/>
  <c r="T653" i="7"/>
  <c r="G654" i="7"/>
  <c r="G658" i="7"/>
  <c r="S657" i="7"/>
  <c r="R657" i="7" s="1"/>
  <c r="G660" i="7"/>
  <c r="G667" i="7"/>
  <c r="S666" i="7"/>
  <c r="R669" i="7"/>
  <c r="G671" i="7"/>
  <c r="R671" i="7"/>
  <c r="R675" i="7"/>
  <c r="G678" i="7"/>
  <c r="G681" i="7"/>
  <c r="R55" i="7"/>
  <c r="R65" i="7"/>
  <c r="R146" i="7"/>
  <c r="H159" i="7"/>
  <c r="G248" i="7"/>
  <c r="G333" i="7"/>
  <c r="G348" i="7"/>
  <c r="S351" i="7"/>
  <c r="G352" i="7"/>
  <c r="T359" i="7"/>
  <c r="U359" i="7" s="1"/>
  <c r="G360" i="7"/>
  <c r="F392" i="7"/>
  <c r="R407" i="7"/>
  <c r="G447" i="7"/>
  <c r="G450" i="7"/>
  <c r="T454" i="7"/>
  <c r="H454" i="7"/>
  <c r="G454" i="7" s="1"/>
  <c r="F453" i="7"/>
  <c r="Q453" i="7"/>
  <c r="R453" i="7" s="1"/>
  <c r="G463" i="7"/>
  <c r="R474" i="7"/>
  <c r="R533" i="7"/>
  <c r="R547" i="7"/>
  <c r="R558" i="7"/>
  <c r="G560" i="7"/>
  <c r="R560" i="7"/>
  <c r="G570" i="7"/>
  <c r="G576" i="7"/>
  <c r="R576" i="7"/>
  <c r="G604" i="7"/>
  <c r="G606" i="7"/>
  <c r="R638" i="7"/>
  <c r="R643" i="7"/>
  <c r="T686" i="7"/>
  <c r="U686" i="7" s="1"/>
  <c r="S693" i="7"/>
  <c r="G694" i="7"/>
  <c r="S696" i="7"/>
  <c r="G697" i="7"/>
  <c r="F692" i="7"/>
  <c r="T15" i="7"/>
  <c r="U15" i="7" s="1"/>
  <c r="G16" i="7"/>
  <c r="R16" i="7"/>
  <c r="G18" i="7"/>
  <c r="Q20" i="7"/>
  <c r="R82" i="7"/>
  <c r="G87" i="7"/>
  <c r="G93" i="7"/>
  <c r="R93" i="7"/>
  <c r="R100" i="7"/>
  <c r="G113" i="7"/>
  <c r="G125" i="7"/>
  <c r="G127" i="7"/>
  <c r="G165" i="7"/>
  <c r="G173" i="7"/>
  <c r="R176" i="7"/>
  <c r="G182" i="7"/>
  <c r="G184" i="7"/>
  <c r="R199" i="7"/>
  <c r="G204" i="7"/>
  <c r="S207" i="7"/>
  <c r="G208" i="7"/>
  <c r="F211" i="7"/>
  <c r="G299" i="7"/>
  <c r="T303" i="7"/>
  <c r="U303" i="7" s="1"/>
  <c r="R307" i="7"/>
  <c r="G327" i="7"/>
  <c r="G329" i="7"/>
  <c r="G330" i="7"/>
  <c r="F332" i="7"/>
  <c r="G332" i="7" s="1"/>
  <c r="G338" i="7"/>
  <c r="R338" i="7"/>
  <c r="G403" i="7"/>
  <c r="G490" i="7"/>
  <c r="G494" i="7"/>
  <c r="R494" i="7"/>
  <c r="G498" i="7"/>
  <c r="R498" i="7"/>
  <c r="G506" i="7"/>
  <c r="F505" i="7"/>
  <c r="G624" i="7"/>
  <c r="R624" i="7"/>
  <c r="G626" i="7"/>
  <c r="G628" i="7"/>
  <c r="G89" i="7"/>
  <c r="R89" i="7"/>
  <c r="R118" i="7"/>
  <c r="G136" i="7"/>
  <c r="F162" i="7"/>
  <c r="G171" i="7"/>
  <c r="G265" i="7"/>
  <c r="G269" i="7"/>
  <c r="G274" i="7"/>
  <c r="H278" i="7"/>
  <c r="G278" i="7" s="1"/>
  <c r="R303" i="7"/>
  <c r="R309" i="7"/>
  <c r="G317" i="7"/>
  <c r="G321" i="7"/>
  <c r="R325" i="7"/>
  <c r="T333" i="7"/>
  <c r="R334" i="7"/>
  <c r="H337" i="7"/>
  <c r="S340" i="7"/>
  <c r="R343" i="7"/>
  <c r="H347" i="7"/>
  <c r="G347" i="7" s="1"/>
  <c r="G354" i="7"/>
  <c r="R354" i="7"/>
  <c r="R367" i="7"/>
  <c r="F371" i="7"/>
  <c r="R373" i="7"/>
  <c r="F15" i="7"/>
  <c r="G26" i="7"/>
  <c r="R26" i="7"/>
  <c r="R31" i="7"/>
  <c r="G45" i="7"/>
  <c r="R45" i="7"/>
  <c r="G48" i="7"/>
  <c r="G57" i="7"/>
  <c r="R57" i="7"/>
  <c r="G82" i="7"/>
  <c r="R120" i="7"/>
  <c r="R123" i="7"/>
  <c r="R141" i="7"/>
  <c r="R144" i="7"/>
  <c r="R148" i="7"/>
  <c r="R150" i="7"/>
  <c r="G159" i="7"/>
  <c r="S159" i="7"/>
  <c r="R159" i="7" s="1"/>
  <c r="H186" i="7"/>
  <c r="R189" i="7"/>
  <c r="G196" i="7"/>
  <c r="H203" i="7"/>
  <c r="G203" i="7" s="1"/>
  <c r="T211" i="7"/>
  <c r="G212" i="7"/>
  <c r="R212" i="7"/>
  <c r="G215" i="7"/>
  <c r="G218" i="7"/>
  <c r="R218" i="7"/>
  <c r="H222" i="7"/>
  <c r="H223" i="7"/>
  <c r="G223" i="7" s="1"/>
  <c r="H252" i="7"/>
  <c r="G300" i="7"/>
  <c r="R300" i="7"/>
  <c r="R304" i="7"/>
  <c r="F350" i="7"/>
  <c r="R365" i="7"/>
  <c r="S364" i="7"/>
  <c r="G419" i="7"/>
  <c r="G630" i="7"/>
  <c r="R630" i="7"/>
  <c r="R632" i="7"/>
  <c r="R636" i="7"/>
  <c r="G650" i="7"/>
  <c r="R650" i="7"/>
  <c r="H666" i="7"/>
  <c r="G669" i="7"/>
  <c r="R673" i="7"/>
  <c r="H686" i="7"/>
  <c r="G686" i="7" s="1"/>
  <c r="H687" i="7"/>
  <c r="R690" i="7"/>
  <c r="T692" i="7"/>
  <c r="U692" i="7" s="1"/>
  <c r="G699" i="7"/>
  <c r="R699" i="7"/>
  <c r="F359" i="7"/>
  <c r="G362" i="7"/>
  <c r="G367" i="7"/>
  <c r="G373" i="7"/>
  <c r="G376" i="7"/>
  <c r="G390" i="7"/>
  <c r="R390" i="7"/>
  <c r="G405" i="7"/>
  <c r="R405" i="7"/>
  <c r="R411" i="7"/>
  <c r="G417" i="7"/>
  <c r="R417" i="7"/>
  <c r="T419" i="7"/>
  <c r="U419" i="7" s="1"/>
  <c r="G420" i="7"/>
  <c r="T422" i="7"/>
  <c r="G430" i="7"/>
  <c r="R430" i="7"/>
  <c r="R432" i="7"/>
  <c r="G439" i="7"/>
  <c r="T439" i="7"/>
  <c r="G440" i="7"/>
  <c r="R440" i="7"/>
  <c r="G445" i="7"/>
  <c r="T453" i="7"/>
  <c r="U453" i="7" s="1"/>
  <c r="G455" i="7"/>
  <c r="R459" i="7"/>
  <c r="G472" i="7"/>
  <c r="R472" i="7"/>
  <c r="R477" i="7"/>
  <c r="G492" i="7"/>
  <c r="R496" i="7"/>
  <c r="R508" i="7"/>
  <c r="T537" i="7"/>
  <c r="G538" i="7"/>
  <c r="R538" i="7"/>
  <c r="G545" i="7"/>
  <c r="R545" i="7"/>
  <c r="G551" i="7"/>
  <c r="G558" i="7"/>
  <c r="R562" i="7"/>
  <c r="S568" i="7"/>
  <c r="R568" i="7" s="1"/>
  <c r="T578" i="7"/>
  <c r="U578" i="7" s="1"/>
  <c r="F579" i="7"/>
  <c r="S579" i="7"/>
  <c r="G582" i="7"/>
  <c r="R590" i="7"/>
  <c r="G611" i="7"/>
  <c r="R611" i="7"/>
  <c r="G657" i="7"/>
  <c r="H15" i="7"/>
  <c r="G15" i="7" s="1"/>
  <c r="S15" i="7"/>
  <c r="R15" i="7" s="1"/>
  <c r="F20" i="7"/>
  <c r="R73" i="7"/>
  <c r="J142" i="7"/>
  <c r="R18" i="7"/>
  <c r="R21" i="7"/>
  <c r="R23" i="7"/>
  <c r="G31" i="7"/>
  <c r="F36" i="7"/>
  <c r="G50" i="7"/>
  <c r="G67" i="7"/>
  <c r="G68" i="7"/>
  <c r="R74" i="7"/>
  <c r="F73" i="7"/>
  <c r="R79" i="7"/>
  <c r="F78" i="7"/>
  <c r="G100" i="7"/>
  <c r="R113" i="7"/>
  <c r="G118" i="7"/>
  <c r="G120" i="7"/>
  <c r="S122" i="7"/>
  <c r="G123" i="7"/>
  <c r="R125" i="7"/>
  <c r="G134" i="7"/>
  <c r="G138" i="7"/>
  <c r="G141" i="7"/>
  <c r="G144" i="7"/>
  <c r="G146" i="7"/>
  <c r="G148" i="7"/>
  <c r="R163" i="7"/>
  <c r="G167" i="7"/>
  <c r="R169" i="7"/>
  <c r="H181" i="7"/>
  <c r="G181" i="7" s="1"/>
  <c r="G189" i="7"/>
  <c r="Q181" i="7"/>
  <c r="R215" i="7"/>
  <c r="F264" i="7"/>
  <c r="G286" i="7"/>
  <c r="R297" i="7"/>
  <c r="R332" i="7"/>
  <c r="R393" i="7"/>
  <c r="R396" i="7"/>
  <c r="G398" i="7"/>
  <c r="R400" i="7"/>
  <c r="G407" i="7"/>
  <c r="R409" i="7"/>
  <c r="G199" i="7"/>
  <c r="R201" i="7"/>
  <c r="G241" i="7"/>
  <c r="G245" i="7"/>
  <c r="F247" i="7"/>
  <c r="G250" i="7"/>
  <c r="G267" i="7"/>
  <c r="G271" i="7"/>
  <c r="G276" i="7"/>
  <c r="G303" i="7"/>
  <c r="G304" i="7"/>
  <c r="H306" i="7"/>
  <c r="G306" i="7" s="1"/>
  <c r="S306" i="7"/>
  <c r="R306" i="7" s="1"/>
  <c r="G307" i="7"/>
  <c r="G309" i="7"/>
  <c r="H311" i="7"/>
  <c r="G311" i="7" s="1"/>
  <c r="R311" i="7"/>
  <c r="G325" i="7"/>
  <c r="R327" i="7"/>
  <c r="G334" i="7"/>
  <c r="F336" i="7"/>
  <c r="S336" i="7"/>
  <c r="R336" i="7" s="1"/>
  <c r="H340" i="7"/>
  <c r="G340" i="7" s="1"/>
  <c r="T343" i="7"/>
  <c r="U343" i="7" s="1"/>
  <c r="G344" i="7"/>
  <c r="R345" i="7"/>
  <c r="H350" i="7"/>
  <c r="S350" i="7"/>
  <c r="R350" i="7" s="1"/>
  <c r="F351" i="7"/>
  <c r="G356" i="7"/>
  <c r="H359" i="7"/>
  <c r="H371" i="7"/>
  <c r="R378" i="7"/>
  <c r="G382" i="7"/>
  <c r="G392" i="7"/>
  <c r="G393" i="7"/>
  <c r="G411" i="7"/>
  <c r="R413" i="7"/>
  <c r="R420" i="7"/>
  <c r="G432" i="7"/>
  <c r="R455" i="7"/>
  <c r="R465" i="7"/>
  <c r="G474" i="7"/>
  <c r="G537" i="7"/>
  <c r="Q589" i="7"/>
  <c r="Q452" i="7" s="1"/>
  <c r="R604" i="7"/>
  <c r="S635" i="7"/>
  <c r="R635" i="7" s="1"/>
  <c r="G636" i="7"/>
  <c r="G638" i="7"/>
  <c r="S640" i="7"/>
  <c r="G643" i="7"/>
  <c r="T652" i="7"/>
  <c r="U652" i="7" s="1"/>
  <c r="R654" i="7"/>
  <c r="T657" i="7"/>
  <c r="U657" i="7" s="1"/>
  <c r="R658" i="7"/>
  <c r="G663" i="7"/>
  <c r="T666" i="7"/>
  <c r="U666" i="7" s="1"/>
  <c r="R667" i="7"/>
  <c r="G673" i="7"/>
  <c r="G675" i="7"/>
  <c r="H680" i="7"/>
  <c r="G680" i="7" s="1"/>
  <c r="G684" i="7"/>
  <c r="S686" i="7"/>
  <c r="R686" i="7" s="1"/>
  <c r="G690" i="7"/>
  <c r="H692" i="7"/>
  <c r="G692" i="7" s="1"/>
  <c r="S692" i="7"/>
  <c r="R692" i="7" s="1"/>
  <c r="G701" i="7"/>
  <c r="G704" i="7"/>
  <c r="R419" i="7"/>
  <c r="G423" i="7"/>
  <c r="R445" i="7"/>
  <c r="G496" i="7"/>
  <c r="G508" i="7"/>
  <c r="G511" i="7"/>
  <c r="R515" i="7"/>
  <c r="G533" i="7"/>
  <c r="R535" i="7"/>
  <c r="R541" i="7"/>
  <c r="G547" i="7"/>
  <c r="R549" i="7"/>
  <c r="R556" i="7"/>
  <c r="G562" i="7"/>
  <c r="R564" i="7"/>
  <c r="G572" i="7"/>
  <c r="R573" i="7"/>
  <c r="H578" i="7"/>
  <c r="R587" i="7"/>
  <c r="G590" i="7"/>
  <c r="R593" i="7"/>
  <c r="R626" i="7"/>
  <c r="G632" i="7"/>
  <c r="R666" i="7"/>
  <c r="G336" i="7"/>
  <c r="H20" i="7"/>
  <c r="T26" i="7"/>
  <c r="U26" i="7" s="1"/>
  <c r="G28" i="7"/>
  <c r="H36" i="7"/>
  <c r="G36" i="7" s="1"/>
  <c r="T36" i="7"/>
  <c r="U36" i="7" s="1"/>
  <c r="H47" i="7"/>
  <c r="S50" i="7"/>
  <c r="G51" i="7"/>
  <c r="H73" i="7"/>
  <c r="T73" i="7"/>
  <c r="U73" i="7" s="1"/>
  <c r="H95" i="7"/>
  <c r="H105" i="7"/>
  <c r="T105" i="7"/>
  <c r="G106" i="7"/>
  <c r="H122" i="7"/>
  <c r="T122" i="7"/>
  <c r="H129" i="7"/>
  <c r="G129" i="7" s="1"/>
  <c r="H150" i="7"/>
  <c r="G150" i="7" s="1"/>
  <c r="T153" i="7"/>
  <c r="U153" i="7" s="1"/>
  <c r="S157" i="7"/>
  <c r="G158" i="7"/>
  <c r="T159" i="7"/>
  <c r="U159" i="7" s="1"/>
  <c r="H162" i="7"/>
  <c r="G162" i="7" s="1"/>
  <c r="T162" i="7"/>
  <c r="U162" i="7" s="1"/>
  <c r="S167" i="7"/>
  <c r="F169" i="7"/>
  <c r="H169" i="7"/>
  <c r="T169" i="7"/>
  <c r="U169" i="7" s="1"/>
  <c r="H170" i="7"/>
  <c r="T170" i="7"/>
  <c r="H175" i="7"/>
  <c r="T175" i="7"/>
  <c r="G176" i="7"/>
  <c r="S196" i="7"/>
  <c r="R196" i="7" s="1"/>
  <c r="H198" i="7"/>
  <c r="G198" i="7" s="1"/>
  <c r="T198" i="7"/>
  <c r="F206" i="7"/>
  <c r="H206" i="7"/>
  <c r="T206" i="7"/>
  <c r="U206" i="7" s="1"/>
  <c r="H207" i="7"/>
  <c r="T207" i="7"/>
  <c r="G211" i="7"/>
  <c r="S211" i="7"/>
  <c r="S222" i="7"/>
  <c r="R222" i="7" s="1"/>
  <c r="S223" i="7"/>
  <c r="F235" i="7"/>
  <c r="H235" i="7"/>
  <c r="T235" i="7"/>
  <c r="U235" i="7" s="1"/>
  <c r="H238" i="7"/>
  <c r="H247" i="7"/>
  <c r="G252" i="7"/>
  <c r="S252" i="7"/>
  <c r="H264" i="7"/>
  <c r="G264" i="7" s="1"/>
  <c r="H285" i="7"/>
  <c r="G285" i="7" s="1"/>
  <c r="H314" i="7"/>
  <c r="G314" i="7" s="1"/>
  <c r="T314" i="7"/>
  <c r="H372" i="7"/>
  <c r="T372" i="7"/>
  <c r="S376" i="7"/>
  <c r="H385" i="7"/>
  <c r="T385" i="7"/>
  <c r="G389" i="7"/>
  <c r="S389" i="7"/>
  <c r="S392" i="7"/>
  <c r="T393" i="7"/>
  <c r="T396" i="7"/>
  <c r="U396" i="7" s="1"/>
  <c r="G402" i="7"/>
  <c r="H422" i="7"/>
  <c r="S454" i="7"/>
  <c r="G459" i="7"/>
  <c r="G477" i="7"/>
  <c r="R479" i="7"/>
  <c r="G337" i="7"/>
  <c r="S337" i="7"/>
  <c r="S344" i="7"/>
  <c r="H351" i="7"/>
  <c r="T351" i="7"/>
  <c r="H364" i="7"/>
  <c r="T364" i="7"/>
  <c r="G365" i="7"/>
  <c r="G470" i="7"/>
  <c r="F483" i="7"/>
  <c r="H483" i="7"/>
  <c r="T483" i="7"/>
  <c r="H486" i="7"/>
  <c r="T486" i="7"/>
  <c r="H505" i="7"/>
  <c r="T505" i="7"/>
  <c r="S511" i="7"/>
  <c r="H519" i="7"/>
  <c r="G519" i="7" s="1"/>
  <c r="T519" i="7"/>
  <c r="G520" i="7"/>
  <c r="H527" i="7"/>
  <c r="G527" i="7" s="1"/>
  <c r="T527" i="7"/>
  <c r="T530" i="7"/>
  <c r="S537" i="7"/>
  <c r="F568" i="7"/>
  <c r="H568" i="7"/>
  <c r="T568" i="7"/>
  <c r="U568" i="7" s="1"/>
  <c r="H569" i="7"/>
  <c r="G569" i="7" s="1"/>
  <c r="S572" i="7"/>
  <c r="S578" i="7"/>
  <c r="R578" i="7" s="1"/>
  <c r="S595" i="7"/>
  <c r="R595" i="7" s="1"/>
  <c r="H597" i="7"/>
  <c r="J109" i="7" s="1"/>
  <c r="T597" i="7"/>
  <c r="F641" i="7"/>
  <c r="T650" i="7"/>
  <c r="G653" i="7"/>
  <c r="S652" i="7"/>
  <c r="S653" i="7"/>
  <c r="H662" i="7"/>
  <c r="H677" i="7"/>
  <c r="G677" i="7" s="1"/>
  <c r="H683" i="7"/>
  <c r="G683" i="7" s="1"/>
  <c r="G687" i="7"/>
  <c r="S687" i="7"/>
  <c r="H693" i="7"/>
  <c r="G693" i="7" s="1"/>
  <c r="T693" i="7"/>
  <c r="H696" i="7"/>
  <c r="G696" i="7" s="1"/>
  <c r="T696" i="7"/>
  <c r="G186" i="7" l="1"/>
  <c r="G453" i="7"/>
  <c r="R359" i="7"/>
  <c r="R20" i="7"/>
  <c r="G273" i="7"/>
  <c r="G222" i="7"/>
  <c r="G579" i="7"/>
  <c r="G666" i="7"/>
  <c r="G364" i="7"/>
  <c r="G422" i="7"/>
  <c r="G73" i="7"/>
  <c r="G578" i="7"/>
  <c r="G371" i="7"/>
  <c r="G350" i="7"/>
  <c r="Q14" i="7"/>
  <c r="F358" i="7"/>
  <c r="Q358" i="7"/>
  <c r="Q710" i="7" s="1"/>
  <c r="G235" i="7"/>
  <c r="G206" i="7"/>
  <c r="F14" i="7"/>
  <c r="H358" i="7"/>
  <c r="G358" i="7" s="1"/>
  <c r="G359" i="7"/>
  <c r="G662" i="7"/>
  <c r="H634" i="7"/>
  <c r="S634" i="7"/>
  <c r="R652" i="7"/>
  <c r="R634" i="7" s="1"/>
  <c r="U650" i="7"/>
  <c r="T640" i="7"/>
  <c r="T635" i="7"/>
  <c r="U597" i="7"/>
  <c r="T592" i="7"/>
  <c r="T589" i="7"/>
  <c r="U589" i="7" s="1"/>
  <c r="S589" i="7"/>
  <c r="R589" i="7" s="1"/>
  <c r="R511" i="7"/>
  <c r="S505" i="7"/>
  <c r="S483" i="7"/>
  <c r="G505" i="7"/>
  <c r="H733" i="7"/>
  <c r="G486" i="7"/>
  <c r="G483" i="7"/>
  <c r="G351" i="7"/>
  <c r="G385" i="7"/>
  <c r="G238" i="7"/>
  <c r="H720" i="7"/>
  <c r="H718" i="7" s="1"/>
  <c r="G207" i="7"/>
  <c r="S181" i="7"/>
  <c r="R181" i="7" s="1"/>
  <c r="R157" i="7"/>
  <c r="S78" i="7"/>
  <c r="R78" i="7" s="1"/>
  <c r="H723" i="7"/>
  <c r="G95" i="7"/>
  <c r="H78" i="7"/>
  <c r="G78" i="7" s="1"/>
  <c r="R50" i="7"/>
  <c r="S36" i="7"/>
  <c r="G20" i="7"/>
  <c r="H14" i="7"/>
  <c r="H713" i="7"/>
  <c r="G641" i="7"/>
  <c r="F640" i="7"/>
  <c r="G640" i="7" s="1"/>
  <c r="F635" i="7"/>
  <c r="G597" i="7"/>
  <c r="H592" i="7"/>
  <c r="G592" i="7" s="1"/>
  <c r="H589" i="7"/>
  <c r="G589" i="7" s="1"/>
  <c r="S592" i="7"/>
  <c r="G568" i="7"/>
  <c r="U483" i="7"/>
  <c r="U452" i="7" s="1"/>
  <c r="T452" i="7"/>
  <c r="F452" i="7"/>
  <c r="U393" i="7"/>
  <c r="T392" i="7"/>
  <c r="T371" i="7"/>
  <c r="R376" i="7"/>
  <c r="S372" i="7"/>
  <c r="S371" i="7"/>
  <c r="H726" i="7"/>
  <c r="G372" i="7"/>
  <c r="H763" i="7"/>
  <c r="G247" i="7"/>
  <c r="S186" i="7"/>
  <c r="H766" i="7"/>
  <c r="G175" i="7"/>
  <c r="G170" i="7"/>
  <c r="G169" i="7"/>
  <c r="R167" i="7"/>
  <c r="S162" i="7"/>
  <c r="R162" i="7" s="1"/>
  <c r="G122" i="7"/>
  <c r="G105" i="7"/>
  <c r="T78" i="7"/>
  <c r="U78" i="7" s="1"/>
  <c r="H721" i="7"/>
  <c r="G47" i="7"/>
  <c r="J27" i="7"/>
  <c r="J710" i="7" s="1"/>
  <c r="T20" i="7"/>
  <c r="H716" i="7" l="1"/>
  <c r="H744" i="7"/>
  <c r="H736" i="7"/>
  <c r="R371" i="7"/>
  <c r="R358" i="7" s="1"/>
  <c r="S358" i="7"/>
  <c r="F634" i="7"/>
  <c r="F710" i="7" s="1"/>
  <c r="G635" i="7"/>
  <c r="H760" i="7"/>
  <c r="H758" i="7" s="1"/>
  <c r="H752" i="7"/>
  <c r="H750" i="7" s="1"/>
  <c r="U635" i="7"/>
  <c r="U634" i="7" s="1"/>
  <c r="T634" i="7"/>
  <c r="U20" i="7"/>
  <c r="U14" i="7" s="1"/>
  <c r="T14" i="7"/>
  <c r="U371" i="7"/>
  <c r="U358" i="7" s="1"/>
  <c r="T358" i="7"/>
  <c r="G14" i="7"/>
  <c r="R36" i="7"/>
  <c r="R14" i="7" s="1"/>
  <c r="S14" i="7"/>
  <c r="H452" i="7"/>
  <c r="G452" i="7" s="1"/>
  <c r="R483" i="7"/>
  <c r="R452" i="7" s="1"/>
  <c r="S452" i="7"/>
  <c r="G634" i="7"/>
  <c r="H724" i="7" l="1"/>
  <c r="H770" i="7"/>
  <c r="H772" i="7" s="1"/>
  <c r="H775" i="7" s="1"/>
  <c r="R710" i="7"/>
  <c r="H710" i="7"/>
  <c r="G710" i="7" s="1"/>
  <c r="T710" i="7"/>
  <c r="S710" i="7"/>
  <c r="U710" i="7"/>
  <c r="H632" i="5" l="1"/>
  <c r="H630" i="5"/>
  <c r="K503" i="6" l="1"/>
  <c r="K505" i="6"/>
  <c r="K502" i="6"/>
  <c r="K508" i="6"/>
  <c r="K510" i="6"/>
  <c r="K507" i="6"/>
  <c r="K516" i="6"/>
  <c r="K518" i="6"/>
  <c r="K515" i="6"/>
  <c r="K521" i="6"/>
  <c r="K523" i="6"/>
  <c r="K525" i="6"/>
  <c r="K527" i="6"/>
  <c r="K533" i="6"/>
  <c r="K535" i="6"/>
  <c r="K539" i="6"/>
  <c r="K529" i="6"/>
  <c r="K552" i="6"/>
  <c r="K531" i="6"/>
  <c r="K537" i="6"/>
  <c r="K541" i="6"/>
  <c r="K520" i="6"/>
  <c r="K544" i="6"/>
  <c r="K543" i="6"/>
  <c r="K555" i="6"/>
  <c r="K554" i="6"/>
  <c r="K558" i="6"/>
  <c r="K560" i="6"/>
  <c r="K557" i="6"/>
  <c r="K565" i="6"/>
  <c r="K562" i="6"/>
  <c r="K567" i="6"/>
  <c r="K563" i="6"/>
  <c r="K569" i="6"/>
  <c r="K575" i="6"/>
  <c r="K573" i="6"/>
  <c r="K572" i="6"/>
  <c r="J572" i="6"/>
  <c r="K513" i="6"/>
  <c r="K512" i="6"/>
  <c r="J512" i="6"/>
  <c r="K547" i="6"/>
  <c r="K546" i="6"/>
  <c r="J546" i="6"/>
  <c r="K550" i="6"/>
  <c r="K549" i="6"/>
  <c r="J549" i="6"/>
  <c r="K578" i="6"/>
  <c r="K580" i="6"/>
  <c r="K577" i="6"/>
  <c r="K583" i="6"/>
  <c r="K585" i="6"/>
  <c r="K582" i="6"/>
  <c r="J582" i="6"/>
  <c r="L503" i="6"/>
  <c r="L505" i="6"/>
  <c r="L502" i="6"/>
  <c r="L508" i="6"/>
  <c r="L510" i="6"/>
  <c r="L507" i="6"/>
  <c r="L516" i="6"/>
  <c r="L518" i="6"/>
  <c r="L515" i="6"/>
  <c r="L521" i="6"/>
  <c r="L523" i="6"/>
  <c r="L525" i="6"/>
  <c r="L527" i="6"/>
  <c r="L533" i="6"/>
  <c r="L535" i="6"/>
  <c r="L539" i="6"/>
  <c r="L529" i="6"/>
  <c r="L552" i="6"/>
  <c r="L531" i="6"/>
  <c r="L537" i="6"/>
  <c r="L541" i="6"/>
  <c r="L520" i="6"/>
  <c r="L544" i="6"/>
  <c r="L543" i="6"/>
  <c r="L555" i="6"/>
  <c r="L554" i="6"/>
  <c r="L558" i="6"/>
  <c r="L560" i="6"/>
  <c r="L557" i="6"/>
  <c r="L565" i="6"/>
  <c r="L562" i="6"/>
  <c r="L567" i="6"/>
  <c r="L563" i="6"/>
  <c r="L569" i="6"/>
  <c r="L575" i="6"/>
  <c r="L573" i="6"/>
  <c r="L572" i="6"/>
  <c r="L513" i="6"/>
  <c r="L512" i="6"/>
  <c r="L547" i="6"/>
  <c r="L546" i="6"/>
  <c r="L550" i="6"/>
  <c r="L549" i="6"/>
  <c r="L578" i="6"/>
  <c r="L580" i="6"/>
  <c r="L577" i="6"/>
  <c r="L583" i="6"/>
  <c r="L585" i="6"/>
  <c r="L582" i="6"/>
  <c r="I503" i="6"/>
  <c r="I505" i="6"/>
  <c r="I502" i="6"/>
  <c r="I508" i="6"/>
  <c r="I510" i="6"/>
  <c r="I507" i="6"/>
  <c r="I516" i="6"/>
  <c r="I518" i="6"/>
  <c r="I515" i="6"/>
  <c r="I521" i="6"/>
  <c r="I523" i="6"/>
  <c r="I525" i="6"/>
  <c r="I527" i="6"/>
  <c r="I533" i="6"/>
  <c r="I535" i="6"/>
  <c r="I539" i="6"/>
  <c r="I529" i="6"/>
  <c r="I552" i="6"/>
  <c r="I531" i="6"/>
  <c r="I537" i="6"/>
  <c r="I541" i="6"/>
  <c r="I520" i="6"/>
  <c r="I544" i="6"/>
  <c r="I543" i="6"/>
  <c r="I555" i="6"/>
  <c r="I554" i="6"/>
  <c r="I558" i="6"/>
  <c r="I560" i="6"/>
  <c r="I557" i="6"/>
  <c r="I565" i="6"/>
  <c r="I562" i="6"/>
  <c r="I567" i="6"/>
  <c r="I563" i="6"/>
  <c r="I570" i="6"/>
  <c r="I569" i="6"/>
  <c r="J569" i="6"/>
  <c r="I575" i="6"/>
  <c r="I573" i="6"/>
  <c r="I572" i="6"/>
  <c r="I513" i="6"/>
  <c r="I512" i="6"/>
  <c r="I547" i="6"/>
  <c r="I546" i="6"/>
  <c r="I550" i="6"/>
  <c r="I549" i="6"/>
  <c r="I578" i="6"/>
  <c r="I580" i="6"/>
  <c r="I577" i="6"/>
  <c r="J577" i="6"/>
  <c r="I583" i="6"/>
  <c r="I585" i="6"/>
  <c r="I582" i="6"/>
  <c r="K52" i="6"/>
  <c r="K54" i="6"/>
  <c r="K62" i="6"/>
  <c r="K58" i="6"/>
  <c r="K60" i="6"/>
  <c r="K56" i="6"/>
  <c r="K48" i="6"/>
  <c r="K50" i="6"/>
  <c r="K47" i="6"/>
  <c r="K43" i="6"/>
  <c r="K45" i="6"/>
  <c r="K42" i="6"/>
  <c r="J42" i="6"/>
  <c r="K40" i="6"/>
  <c r="K39" i="6"/>
  <c r="J39" i="6"/>
  <c r="K19" i="6"/>
  <c r="K21" i="6"/>
  <c r="K25" i="6"/>
  <c r="K27" i="6"/>
  <c r="K29" i="6"/>
  <c r="K31" i="6"/>
  <c r="K23" i="6"/>
  <c r="K33" i="6"/>
  <c r="K35" i="6"/>
  <c r="K37" i="6"/>
  <c r="K18" i="6"/>
  <c r="K11" i="6"/>
  <c r="K10" i="6"/>
  <c r="K14" i="6"/>
  <c r="K16" i="6"/>
  <c r="K13" i="6"/>
  <c r="K67" i="6"/>
  <c r="K71" i="6"/>
  <c r="K75" i="6"/>
  <c r="K65" i="6"/>
  <c r="K69" i="6"/>
  <c r="K73" i="6"/>
  <c r="K64" i="6"/>
  <c r="K78" i="6"/>
  <c r="K77" i="6"/>
  <c r="K81" i="6"/>
  <c r="K86" i="6"/>
  <c r="K80" i="6"/>
  <c r="K89" i="6"/>
  <c r="K91" i="6"/>
  <c r="K99" i="6"/>
  <c r="K101" i="6"/>
  <c r="K88" i="6"/>
  <c r="J88" i="6"/>
  <c r="K103" i="6"/>
  <c r="K105" i="6"/>
  <c r="K93" i="6"/>
  <c r="K95" i="6"/>
  <c r="K97" i="6"/>
  <c r="K107" i="6"/>
  <c r="K125" i="6"/>
  <c r="K119" i="6"/>
  <c r="K121" i="6"/>
  <c r="K129" i="6"/>
  <c r="K111" i="6"/>
  <c r="K113" i="6"/>
  <c r="K115" i="6"/>
  <c r="K117" i="6"/>
  <c r="K123" i="6"/>
  <c r="K127" i="6"/>
  <c r="K110" i="6"/>
  <c r="K134" i="6"/>
  <c r="K138" i="6"/>
  <c r="K131" i="6"/>
  <c r="J131" i="6"/>
  <c r="K136" i="6"/>
  <c r="K132" i="6"/>
  <c r="K141" i="6"/>
  <c r="K143" i="6"/>
  <c r="K140" i="6"/>
  <c r="K146" i="6"/>
  <c r="K145" i="6"/>
  <c r="K149" i="6"/>
  <c r="K148" i="6"/>
  <c r="K152" i="6"/>
  <c r="K154" i="6"/>
  <c r="K151" i="6"/>
  <c r="J151" i="6"/>
  <c r="K157" i="6"/>
  <c r="K156" i="6"/>
  <c r="J156" i="6"/>
  <c r="K159" i="6"/>
  <c r="K161" i="6"/>
  <c r="K166" i="6"/>
  <c r="K164" i="6"/>
  <c r="K163" i="6"/>
  <c r="K169" i="6"/>
  <c r="K171" i="6"/>
  <c r="K168" i="6"/>
  <c r="J168" i="6"/>
  <c r="K174" i="6"/>
  <c r="K176" i="6"/>
  <c r="K173" i="6"/>
  <c r="K179" i="6"/>
  <c r="K195" i="6"/>
  <c r="K181" i="6"/>
  <c r="K191" i="6"/>
  <c r="K183" i="6"/>
  <c r="K185" i="6"/>
  <c r="K187" i="6"/>
  <c r="K189" i="6"/>
  <c r="K199" i="6"/>
  <c r="K193" i="6"/>
  <c r="K197" i="6"/>
  <c r="K178" i="6"/>
  <c r="K202" i="6"/>
  <c r="K204" i="6"/>
  <c r="K201" i="6"/>
  <c r="J201" i="6"/>
  <c r="K211" i="6"/>
  <c r="K215" i="6"/>
  <c r="K210" i="6"/>
  <c r="K217" i="6"/>
  <c r="K219" i="6"/>
  <c r="K213" i="6"/>
  <c r="K221" i="6"/>
  <c r="K223" i="6"/>
  <c r="K225" i="6"/>
  <c r="K228" i="6"/>
  <c r="K227" i="6"/>
  <c r="J227" i="6"/>
  <c r="K230" i="6"/>
  <c r="K232" i="6"/>
  <c r="K234" i="6"/>
  <c r="K240" i="6"/>
  <c r="K242" i="6"/>
  <c r="K244" i="6"/>
  <c r="K250" i="6"/>
  <c r="K256" i="6"/>
  <c r="K236" i="6"/>
  <c r="K238" i="6"/>
  <c r="K248" i="6"/>
  <c r="K254" i="6"/>
  <c r="K246" i="6"/>
  <c r="K252" i="6"/>
  <c r="K259" i="6"/>
  <c r="K261" i="6"/>
  <c r="K263" i="6"/>
  <c r="K265" i="6"/>
  <c r="K258" i="6"/>
  <c r="K268" i="6"/>
  <c r="K270" i="6"/>
  <c r="K267" i="6"/>
  <c r="J267" i="6"/>
  <c r="K272" i="6"/>
  <c r="K274" i="6"/>
  <c r="K277" i="6"/>
  <c r="K276" i="6"/>
  <c r="J276" i="6"/>
  <c r="K283" i="6"/>
  <c r="K289" i="6"/>
  <c r="K285" i="6"/>
  <c r="K293" i="6"/>
  <c r="K281" i="6"/>
  <c r="K291" i="6"/>
  <c r="K279" i="6"/>
  <c r="K287" i="6"/>
  <c r="K208" i="6"/>
  <c r="K207" i="6"/>
  <c r="J207" i="6"/>
  <c r="K297" i="6"/>
  <c r="K299" i="6"/>
  <c r="K296" i="6"/>
  <c r="K301" i="6"/>
  <c r="K303" i="6"/>
  <c r="K305" i="6"/>
  <c r="K307" i="6"/>
  <c r="K310" i="6"/>
  <c r="K312" i="6"/>
  <c r="K316" i="6"/>
  <c r="K318" i="6"/>
  <c r="K328" i="6"/>
  <c r="K334" i="6"/>
  <c r="K342" i="6"/>
  <c r="K346" i="6"/>
  <c r="K348" i="6"/>
  <c r="K320" i="6"/>
  <c r="K324" i="6"/>
  <c r="K330" i="6"/>
  <c r="K340" i="6"/>
  <c r="K344" i="6"/>
  <c r="K354" i="6"/>
  <c r="K314" i="6"/>
  <c r="K322" i="6"/>
  <c r="K332" i="6"/>
  <c r="K338" i="6"/>
  <c r="K326" i="6"/>
  <c r="K336" i="6"/>
  <c r="K356" i="6"/>
  <c r="K350" i="6"/>
  <c r="K352" i="6"/>
  <c r="K309" i="6"/>
  <c r="K359" i="6"/>
  <c r="K363" i="6"/>
  <c r="K365" i="6"/>
  <c r="K367" i="6"/>
  <c r="K369" i="6"/>
  <c r="K361" i="6"/>
  <c r="K371" i="6"/>
  <c r="K373" i="6"/>
  <c r="K375" i="6"/>
  <c r="K358" i="6"/>
  <c r="K378" i="6"/>
  <c r="K377" i="6"/>
  <c r="K384" i="6"/>
  <c r="K381" i="6"/>
  <c r="K386" i="6"/>
  <c r="K390" i="6"/>
  <c r="K392" i="6"/>
  <c r="K394" i="6"/>
  <c r="K396" i="6"/>
  <c r="K398" i="6"/>
  <c r="K408" i="6"/>
  <c r="K412" i="6"/>
  <c r="K416" i="6"/>
  <c r="K422" i="6"/>
  <c r="K424" i="6"/>
  <c r="K432" i="6"/>
  <c r="K400" i="6"/>
  <c r="K402" i="6"/>
  <c r="K404" i="6"/>
  <c r="K406" i="6"/>
  <c r="K414" i="6"/>
  <c r="K418" i="6"/>
  <c r="K426" i="6"/>
  <c r="K436" i="6"/>
  <c r="K442" i="6"/>
  <c r="K446" i="6"/>
  <c r="K450" i="6"/>
  <c r="K388" i="6"/>
  <c r="K410" i="6"/>
  <c r="K420" i="6"/>
  <c r="K428" i="6"/>
  <c r="K430" i="6"/>
  <c r="K382" i="6"/>
  <c r="K434" i="6"/>
  <c r="K438" i="6"/>
  <c r="K440" i="6"/>
  <c r="K444" i="6"/>
  <c r="K448" i="6"/>
  <c r="K459" i="6"/>
  <c r="K458" i="6"/>
  <c r="J458" i="6"/>
  <c r="K461" i="6"/>
  <c r="K463" i="6"/>
  <c r="K465" i="6"/>
  <c r="K473" i="6"/>
  <c r="K467" i="6"/>
  <c r="K469" i="6"/>
  <c r="K471" i="6"/>
  <c r="K475" i="6"/>
  <c r="K477" i="6"/>
  <c r="K481" i="6"/>
  <c r="K479" i="6"/>
  <c r="K483" i="6"/>
  <c r="K489" i="6"/>
  <c r="K491" i="6"/>
  <c r="K495" i="6"/>
  <c r="K497" i="6"/>
  <c r="K499" i="6"/>
  <c r="K493" i="6"/>
  <c r="K488" i="6"/>
  <c r="K453" i="6"/>
  <c r="K452" i="6"/>
  <c r="K456" i="6"/>
  <c r="K455" i="6"/>
  <c r="K486" i="6"/>
  <c r="K485" i="6"/>
  <c r="K589" i="6"/>
  <c r="K588" i="6"/>
  <c r="K606" i="6"/>
  <c r="K608" i="6"/>
  <c r="K604" i="6"/>
  <c r="K598" i="6"/>
  <c r="K600" i="6"/>
  <c r="K602" i="6"/>
  <c r="K597" i="6"/>
  <c r="K611" i="6"/>
  <c r="K613" i="6"/>
  <c r="K615" i="6"/>
  <c r="K610" i="6"/>
  <c r="K618" i="6"/>
  <c r="K632" i="6"/>
  <c r="K617" i="6"/>
  <c r="J617" i="6"/>
  <c r="K634" i="6"/>
  <c r="K626" i="6"/>
  <c r="K628" i="6"/>
  <c r="K630" i="6"/>
  <c r="K620" i="6"/>
  <c r="K636" i="6"/>
  <c r="K622" i="6"/>
  <c r="K624" i="6"/>
  <c r="K644" i="6"/>
  <c r="K643" i="6"/>
  <c r="J643" i="6"/>
  <c r="K647" i="6"/>
  <c r="K649" i="6"/>
  <c r="K646" i="6"/>
  <c r="K639" i="6"/>
  <c r="K641" i="6"/>
  <c r="K638" i="6"/>
  <c r="J638" i="6"/>
  <c r="K592" i="6"/>
  <c r="K591" i="6"/>
  <c r="J591" i="6"/>
  <c r="K595" i="6"/>
  <c r="K594" i="6"/>
  <c r="J594" i="6"/>
  <c r="K653" i="6"/>
  <c r="K657" i="6"/>
  <c r="K652" i="6"/>
  <c r="K679" i="6"/>
  <c r="K665" i="6"/>
  <c r="K673" i="6"/>
  <c r="K675" i="6"/>
  <c r="K677" i="6"/>
  <c r="K655" i="6"/>
  <c r="K659" i="6"/>
  <c r="K669" i="6"/>
  <c r="K671" i="6"/>
  <c r="K661" i="6"/>
  <c r="K663" i="6"/>
  <c r="K667" i="6"/>
  <c r="K682" i="6"/>
  <c r="K684" i="6"/>
  <c r="K681" i="6"/>
  <c r="K695" i="6"/>
  <c r="K699" i="6"/>
  <c r="K705" i="6"/>
  <c r="K707" i="6"/>
  <c r="K697" i="6"/>
  <c r="K701" i="6"/>
  <c r="K703" i="6"/>
  <c r="K709" i="6"/>
  <c r="K711" i="6"/>
  <c r="K713" i="6"/>
  <c r="K687" i="6"/>
  <c r="K693" i="6"/>
  <c r="K715" i="6"/>
  <c r="K689" i="6"/>
  <c r="K691" i="6"/>
  <c r="K686" i="6"/>
  <c r="K718" i="6"/>
  <c r="K720" i="6"/>
  <c r="K722" i="6"/>
  <c r="K724" i="6"/>
  <c r="K726" i="6"/>
  <c r="K728" i="6"/>
  <c r="K730" i="6"/>
  <c r="K740" i="6"/>
  <c r="K742" i="6"/>
  <c r="K744" i="6"/>
  <c r="K746" i="6"/>
  <c r="K748" i="6"/>
  <c r="K766" i="6"/>
  <c r="K768" i="6"/>
  <c r="K770" i="6"/>
  <c r="K772" i="6"/>
  <c r="K764" i="6"/>
  <c r="K750" i="6"/>
  <c r="K754" i="6"/>
  <c r="K758" i="6"/>
  <c r="K762" i="6"/>
  <c r="K732" i="6"/>
  <c r="K734" i="6"/>
  <c r="K736" i="6"/>
  <c r="K738" i="6"/>
  <c r="K752" i="6"/>
  <c r="K756" i="6"/>
  <c r="K760" i="6"/>
  <c r="K774" i="6"/>
  <c r="K717" i="6"/>
  <c r="K779" i="6"/>
  <c r="K781" i="6"/>
  <c r="K785" i="6"/>
  <c r="K783" i="6"/>
  <c r="K777" i="6"/>
  <c r="K776" i="6"/>
  <c r="L473" i="6"/>
  <c r="L475" i="6"/>
  <c r="L459" i="6"/>
  <c r="L461" i="6"/>
  <c r="L463" i="6"/>
  <c r="L465" i="6"/>
  <c r="L467" i="6"/>
  <c r="L469" i="6"/>
  <c r="L471" i="6"/>
  <c r="L477" i="6"/>
  <c r="L481" i="6"/>
  <c r="L479" i="6"/>
  <c r="L483" i="6"/>
  <c r="L458" i="6"/>
  <c r="L384" i="6"/>
  <c r="L386" i="6"/>
  <c r="L390" i="6"/>
  <c r="L392" i="6"/>
  <c r="L394" i="6"/>
  <c r="L396" i="6"/>
  <c r="L398" i="6"/>
  <c r="L408" i="6"/>
  <c r="L412" i="6"/>
  <c r="L416" i="6"/>
  <c r="L422" i="6"/>
  <c r="L424" i="6"/>
  <c r="L432" i="6"/>
  <c r="L400" i="6"/>
  <c r="L402" i="6"/>
  <c r="L404" i="6"/>
  <c r="L406" i="6"/>
  <c r="L414" i="6"/>
  <c r="L418" i="6"/>
  <c r="L426" i="6"/>
  <c r="L436" i="6"/>
  <c r="L442" i="6"/>
  <c r="L446" i="6"/>
  <c r="L450" i="6"/>
  <c r="L388" i="6"/>
  <c r="L410" i="6"/>
  <c r="L420" i="6"/>
  <c r="L428" i="6"/>
  <c r="L430" i="6"/>
  <c r="L382" i="6"/>
  <c r="L434" i="6"/>
  <c r="L438" i="6"/>
  <c r="L440" i="6"/>
  <c r="L444" i="6"/>
  <c r="L448" i="6"/>
  <c r="L381" i="6"/>
  <c r="L489" i="6"/>
  <c r="L491" i="6"/>
  <c r="L488" i="6"/>
  <c r="L495" i="6"/>
  <c r="L497" i="6"/>
  <c r="L499" i="6"/>
  <c r="L493" i="6"/>
  <c r="L453" i="6"/>
  <c r="L452" i="6"/>
  <c r="L456" i="6"/>
  <c r="L455" i="6"/>
  <c r="L486" i="6"/>
  <c r="L485" i="6"/>
  <c r="L11" i="6"/>
  <c r="L10" i="6"/>
  <c r="L14" i="6"/>
  <c r="L16" i="6"/>
  <c r="L13" i="6"/>
  <c r="L19" i="6"/>
  <c r="L21" i="6"/>
  <c r="L25" i="6"/>
  <c r="L27" i="6"/>
  <c r="L29" i="6"/>
  <c r="L31" i="6"/>
  <c r="L23" i="6"/>
  <c r="L33" i="6"/>
  <c r="L35" i="6"/>
  <c r="L37" i="6"/>
  <c r="L18" i="6"/>
  <c r="L40" i="6"/>
  <c r="L39" i="6"/>
  <c r="L43" i="6"/>
  <c r="L45" i="6"/>
  <c r="L42" i="6"/>
  <c r="L52" i="6"/>
  <c r="L54" i="6"/>
  <c r="L62" i="6"/>
  <c r="L58" i="6"/>
  <c r="L60" i="6"/>
  <c r="L56" i="6"/>
  <c r="L48" i="6"/>
  <c r="L50" i="6"/>
  <c r="L47" i="6"/>
  <c r="L67" i="6"/>
  <c r="L71" i="6"/>
  <c r="L64" i="6"/>
  <c r="L75" i="6"/>
  <c r="L65" i="6"/>
  <c r="L69" i="6"/>
  <c r="L73" i="6"/>
  <c r="L78" i="6"/>
  <c r="L77" i="6"/>
  <c r="L81" i="6"/>
  <c r="L86" i="6"/>
  <c r="L80" i="6"/>
  <c r="L89" i="6"/>
  <c r="L91" i="6"/>
  <c r="L88" i="6"/>
  <c r="L99" i="6"/>
  <c r="L101" i="6"/>
  <c r="L103" i="6"/>
  <c r="L105" i="6"/>
  <c r="L93" i="6"/>
  <c r="L95" i="6"/>
  <c r="L97" i="6"/>
  <c r="L107" i="6"/>
  <c r="L125" i="6"/>
  <c r="L119" i="6"/>
  <c r="L121" i="6"/>
  <c r="L129" i="6"/>
  <c r="L111" i="6"/>
  <c r="L113" i="6"/>
  <c r="L115" i="6"/>
  <c r="L117" i="6"/>
  <c r="L123" i="6"/>
  <c r="L127" i="6"/>
  <c r="L110" i="6"/>
  <c r="L134" i="6"/>
  <c r="L138" i="6"/>
  <c r="L131" i="6"/>
  <c r="L136" i="6"/>
  <c r="L132" i="6"/>
  <c r="L141" i="6"/>
  <c r="L143" i="6"/>
  <c r="L140" i="6"/>
  <c r="L146" i="6"/>
  <c r="L145" i="6"/>
  <c r="L149" i="6"/>
  <c r="L148" i="6"/>
  <c r="L152" i="6"/>
  <c r="L154" i="6"/>
  <c r="L151" i="6"/>
  <c r="L157" i="6"/>
  <c r="L156" i="6"/>
  <c r="L159" i="6"/>
  <c r="L161" i="6"/>
  <c r="L166" i="6"/>
  <c r="L164" i="6"/>
  <c r="L163" i="6"/>
  <c r="L169" i="6"/>
  <c r="L171" i="6"/>
  <c r="L168" i="6"/>
  <c r="L174" i="6"/>
  <c r="L176" i="6"/>
  <c r="L173" i="6"/>
  <c r="L179" i="6"/>
  <c r="L195" i="6"/>
  <c r="L181" i="6"/>
  <c r="L191" i="6"/>
  <c r="L183" i="6"/>
  <c r="L185" i="6"/>
  <c r="L187" i="6"/>
  <c r="L189" i="6"/>
  <c r="L199" i="6"/>
  <c r="L193" i="6"/>
  <c r="L197" i="6"/>
  <c r="L178" i="6"/>
  <c r="L202" i="6"/>
  <c r="L204" i="6"/>
  <c r="L201" i="6"/>
  <c r="L211" i="6"/>
  <c r="L215" i="6"/>
  <c r="L210" i="6"/>
  <c r="L217" i="6"/>
  <c r="L219" i="6"/>
  <c r="L213" i="6"/>
  <c r="L221" i="6"/>
  <c r="L223" i="6"/>
  <c r="L225" i="6"/>
  <c r="L228" i="6"/>
  <c r="L227" i="6"/>
  <c r="L230" i="6"/>
  <c r="L232" i="6"/>
  <c r="L234" i="6"/>
  <c r="L240" i="6"/>
  <c r="L242" i="6"/>
  <c r="L244" i="6"/>
  <c r="L250" i="6"/>
  <c r="L256" i="6"/>
  <c r="L236" i="6"/>
  <c r="L238" i="6"/>
  <c r="L248" i="6"/>
  <c r="L254" i="6"/>
  <c r="L246" i="6"/>
  <c r="L252" i="6"/>
  <c r="L259" i="6"/>
  <c r="L261" i="6"/>
  <c r="L263" i="6"/>
  <c r="L265" i="6"/>
  <c r="L258" i="6"/>
  <c r="L268" i="6"/>
  <c r="L270" i="6"/>
  <c r="L267" i="6"/>
  <c r="L272" i="6"/>
  <c r="L274" i="6"/>
  <c r="L277" i="6"/>
  <c r="L276" i="6"/>
  <c r="L283" i="6"/>
  <c r="L289" i="6"/>
  <c r="L285" i="6"/>
  <c r="L293" i="6"/>
  <c r="L281" i="6"/>
  <c r="L291" i="6"/>
  <c r="L279" i="6"/>
  <c r="L287" i="6"/>
  <c r="L208" i="6"/>
  <c r="L207" i="6"/>
  <c r="L297" i="6"/>
  <c r="L299" i="6"/>
  <c r="L296" i="6"/>
  <c r="L295" i="6"/>
  <c r="L301" i="6"/>
  <c r="L303" i="6"/>
  <c r="L305" i="6"/>
  <c r="L307" i="6"/>
  <c r="L310" i="6"/>
  <c r="L312" i="6"/>
  <c r="L316" i="6"/>
  <c r="L318" i="6"/>
  <c r="L328" i="6"/>
  <c r="L334" i="6"/>
  <c r="L342" i="6"/>
  <c r="L346" i="6"/>
  <c r="L348" i="6"/>
  <c r="L320" i="6"/>
  <c r="L324" i="6"/>
  <c r="L330" i="6"/>
  <c r="L340" i="6"/>
  <c r="L344" i="6"/>
  <c r="L354" i="6"/>
  <c r="L314" i="6"/>
  <c r="L322" i="6"/>
  <c r="L332" i="6"/>
  <c r="L338" i="6"/>
  <c r="L326" i="6"/>
  <c r="L336" i="6"/>
  <c r="L356" i="6"/>
  <c r="L350" i="6"/>
  <c r="L352" i="6"/>
  <c r="L309" i="6"/>
  <c r="L359" i="6"/>
  <c r="L363" i="6"/>
  <c r="L365" i="6"/>
  <c r="L367" i="6"/>
  <c r="L369" i="6"/>
  <c r="L361" i="6"/>
  <c r="L371" i="6"/>
  <c r="L373" i="6"/>
  <c r="L375" i="6"/>
  <c r="L358" i="6"/>
  <c r="L378" i="6"/>
  <c r="L377" i="6"/>
  <c r="L589" i="6"/>
  <c r="L588" i="6"/>
  <c r="L606" i="6"/>
  <c r="L608" i="6"/>
  <c r="L604" i="6"/>
  <c r="L598" i="6"/>
  <c r="L600" i="6"/>
  <c r="L602" i="6"/>
  <c r="L597" i="6"/>
  <c r="L611" i="6"/>
  <c r="L613" i="6"/>
  <c r="L615" i="6"/>
  <c r="L610" i="6"/>
  <c r="L618" i="6"/>
  <c r="L632" i="6"/>
  <c r="L617" i="6"/>
  <c r="L634" i="6"/>
  <c r="L626" i="6"/>
  <c r="L628" i="6"/>
  <c r="L630" i="6"/>
  <c r="L620" i="6"/>
  <c r="L636" i="6"/>
  <c r="L622" i="6"/>
  <c r="L624" i="6"/>
  <c r="L644" i="6"/>
  <c r="L643" i="6"/>
  <c r="L647" i="6"/>
  <c r="L649" i="6"/>
  <c r="L646" i="6"/>
  <c r="L639" i="6"/>
  <c r="L641" i="6"/>
  <c r="L638" i="6"/>
  <c r="L592" i="6"/>
  <c r="L591" i="6"/>
  <c r="L595" i="6"/>
  <c r="L594" i="6"/>
  <c r="L653" i="6"/>
  <c r="L657" i="6"/>
  <c r="L652" i="6"/>
  <c r="L651" i="6"/>
  <c r="L679" i="6"/>
  <c r="L665" i="6"/>
  <c r="L673" i="6"/>
  <c r="L675" i="6"/>
  <c r="L677" i="6"/>
  <c r="L655" i="6"/>
  <c r="L659" i="6"/>
  <c r="L669" i="6"/>
  <c r="L671" i="6"/>
  <c r="L661" i="6"/>
  <c r="L663" i="6"/>
  <c r="L667" i="6"/>
  <c r="L682" i="6"/>
  <c r="L684" i="6"/>
  <c r="L681" i="6"/>
  <c r="L695" i="6"/>
  <c r="L699" i="6"/>
  <c r="L705" i="6"/>
  <c r="L707" i="6"/>
  <c r="L697" i="6"/>
  <c r="L701" i="6"/>
  <c r="L703" i="6"/>
  <c r="L709" i="6"/>
  <c r="L711" i="6"/>
  <c r="L713" i="6"/>
  <c r="L687" i="6"/>
  <c r="L693" i="6"/>
  <c r="L715" i="6"/>
  <c r="L689" i="6"/>
  <c r="L691" i="6"/>
  <c r="L686" i="6"/>
  <c r="L718" i="6"/>
  <c r="L720" i="6"/>
  <c r="L722" i="6"/>
  <c r="L724" i="6"/>
  <c r="L726" i="6"/>
  <c r="L728" i="6"/>
  <c r="L730" i="6"/>
  <c r="L740" i="6"/>
  <c r="L742" i="6"/>
  <c r="L744" i="6"/>
  <c r="L746" i="6"/>
  <c r="L748" i="6"/>
  <c r="L766" i="6"/>
  <c r="L768" i="6"/>
  <c r="L770" i="6"/>
  <c r="L772" i="6"/>
  <c r="L764" i="6"/>
  <c r="L750" i="6"/>
  <c r="L754" i="6"/>
  <c r="L758" i="6"/>
  <c r="L762" i="6"/>
  <c r="L732" i="6"/>
  <c r="L734" i="6"/>
  <c r="L736" i="6"/>
  <c r="L738" i="6"/>
  <c r="L752" i="6"/>
  <c r="L756" i="6"/>
  <c r="L760" i="6"/>
  <c r="L774" i="6"/>
  <c r="L717" i="6"/>
  <c r="L779" i="6"/>
  <c r="L781" i="6"/>
  <c r="L785" i="6"/>
  <c r="L783" i="6"/>
  <c r="L777" i="6"/>
  <c r="L776" i="6"/>
  <c r="I11" i="6"/>
  <c r="I10" i="6"/>
  <c r="I14" i="6"/>
  <c r="I16" i="6"/>
  <c r="I13" i="6"/>
  <c r="I19" i="6"/>
  <c r="I21" i="6"/>
  <c r="I25" i="6"/>
  <c r="I27" i="6"/>
  <c r="I29" i="6"/>
  <c r="I31" i="6"/>
  <c r="I23" i="6"/>
  <c r="I33" i="6"/>
  <c r="I35" i="6"/>
  <c r="I37" i="6"/>
  <c r="I18" i="6"/>
  <c r="I40" i="6"/>
  <c r="I39" i="6"/>
  <c r="I45" i="6"/>
  <c r="I42" i="6"/>
  <c r="I52" i="6"/>
  <c r="I54" i="6"/>
  <c r="I47" i="6"/>
  <c r="J47" i="6"/>
  <c r="I62" i="6"/>
  <c r="I58" i="6"/>
  <c r="I60" i="6"/>
  <c r="I56" i="6"/>
  <c r="I48" i="6"/>
  <c r="I50" i="6"/>
  <c r="I67" i="6"/>
  <c r="I71" i="6"/>
  <c r="I75" i="6"/>
  <c r="I65" i="6"/>
  <c r="I69" i="6"/>
  <c r="I73" i="6"/>
  <c r="I64" i="6"/>
  <c r="I78" i="6"/>
  <c r="I77" i="6"/>
  <c r="I81" i="6"/>
  <c r="I86" i="6"/>
  <c r="I80" i="6"/>
  <c r="I89" i="6"/>
  <c r="I91" i="6"/>
  <c r="I99" i="6"/>
  <c r="I101" i="6"/>
  <c r="I103" i="6"/>
  <c r="I105" i="6"/>
  <c r="I93" i="6"/>
  <c r="I95" i="6"/>
  <c r="I97" i="6"/>
  <c r="I107" i="6"/>
  <c r="I88" i="6"/>
  <c r="I125" i="6"/>
  <c r="I119" i="6"/>
  <c r="I110" i="6"/>
  <c r="J110" i="6"/>
  <c r="I121" i="6"/>
  <c r="I129" i="6"/>
  <c r="I111" i="6"/>
  <c r="I113" i="6"/>
  <c r="I115" i="6"/>
  <c r="I117" i="6"/>
  <c r="I123" i="6"/>
  <c r="I127" i="6"/>
  <c r="I134" i="6"/>
  <c r="I138" i="6"/>
  <c r="I136" i="6"/>
  <c r="I132" i="6"/>
  <c r="I131" i="6"/>
  <c r="I141" i="6"/>
  <c r="I143" i="6"/>
  <c r="I140" i="6"/>
  <c r="J140" i="6"/>
  <c r="I146" i="6"/>
  <c r="I145" i="6"/>
  <c r="J145" i="6"/>
  <c r="I149" i="6"/>
  <c r="I148" i="6"/>
  <c r="J148" i="6"/>
  <c r="I152" i="6"/>
  <c r="I154" i="6"/>
  <c r="I151" i="6"/>
  <c r="I157" i="6"/>
  <c r="I159" i="6"/>
  <c r="I161" i="6"/>
  <c r="I156" i="6"/>
  <c r="I166" i="6"/>
  <c r="I164" i="6"/>
  <c r="I163" i="6"/>
  <c r="J163" i="6"/>
  <c r="I169" i="6"/>
  <c r="I171" i="6"/>
  <c r="I168" i="6"/>
  <c r="I174" i="6"/>
  <c r="I176" i="6"/>
  <c r="I173" i="6"/>
  <c r="J173" i="6"/>
  <c r="I179" i="6"/>
  <c r="I178" i="6"/>
  <c r="J178" i="6"/>
  <c r="I195" i="6"/>
  <c r="I181" i="6"/>
  <c r="I191" i="6"/>
  <c r="I183" i="6"/>
  <c r="I185" i="6"/>
  <c r="I187" i="6"/>
  <c r="I189" i="6"/>
  <c r="I199" i="6"/>
  <c r="I193" i="6"/>
  <c r="I197" i="6"/>
  <c r="I202" i="6"/>
  <c r="I204" i="6"/>
  <c r="I201" i="6"/>
  <c r="I211" i="6"/>
  <c r="I215" i="6"/>
  <c r="I217" i="6"/>
  <c r="I219" i="6"/>
  <c r="I213" i="6"/>
  <c r="I221" i="6"/>
  <c r="I223" i="6"/>
  <c r="I225" i="6"/>
  <c r="I210" i="6"/>
  <c r="I228" i="6"/>
  <c r="I230" i="6"/>
  <c r="I232" i="6"/>
  <c r="I234" i="6"/>
  <c r="I240" i="6"/>
  <c r="I242" i="6"/>
  <c r="I244" i="6"/>
  <c r="I250" i="6"/>
  <c r="I256" i="6"/>
  <c r="I236" i="6"/>
  <c r="I238" i="6"/>
  <c r="I248" i="6"/>
  <c r="I254" i="6"/>
  <c r="I246" i="6"/>
  <c r="I252" i="6"/>
  <c r="I227" i="6"/>
  <c r="I259" i="6"/>
  <c r="I261" i="6"/>
  <c r="I258" i="6"/>
  <c r="J258" i="6"/>
  <c r="I263" i="6"/>
  <c r="I265" i="6"/>
  <c r="I268" i="6"/>
  <c r="I270" i="6"/>
  <c r="I272" i="6"/>
  <c r="I274" i="6"/>
  <c r="I267" i="6"/>
  <c r="I277" i="6"/>
  <c r="I283" i="6"/>
  <c r="I289" i="6"/>
  <c r="I285" i="6"/>
  <c r="I293" i="6"/>
  <c r="I281" i="6"/>
  <c r="I291" i="6"/>
  <c r="I279" i="6"/>
  <c r="I287" i="6"/>
  <c r="I276" i="6"/>
  <c r="I208" i="6"/>
  <c r="I207" i="6"/>
  <c r="I297" i="6"/>
  <c r="I299" i="6"/>
  <c r="I301" i="6"/>
  <c r="I303" i="6"/>
  <c r="I305" i="6"/>
  <c r="I307" i="6"/>
  <c r="I296" i="6"/>
  <c r="I310" i="6"/>
  <c r="I312" i="6"/>
  <c r="I309" i="6"/>
  <c r="I316" i="6"/>
  <c r="I318" i="6"/>
  <c r="I328" i="6"/>
  <c r="I334" i="6"/>
  <c r="I342" i="6"/>
  <c r="I346" i="6"/>
  <c r="I348" i="6"/>
  <c r="I320" i="6"/>
  <c r="I324" i="6"/>
  <c r="I330" i="6"/>
  <c r="I340" i="6"/>
  <c r="I344" i="6"/>
  <c r="I354" i="6"/>
  <c r="I314" i="6"/>
  <c r="I322" i="6"/>
  <c r="I332" i="6"/>
  <c r="I338" i="6"/>
  <c r="I326" i="6"/>
  <c r="I336" i="6"/>
  <c r="I356" i="6"/>
  <c r="I350" i="6"/>
  <c r="I352" i="6"/>
  <c r="I359" i="6"/>
  <c r="I358" i="6"/>
  <c r="J358" i="6"/>
  <c r="I363" i="6"/>
  <c r="I365" i="6"/>
  <c r="I367" i="6"/>
  <c r="I369" i="6"/>
  <c r="I361" i="6"/>
  <c r="I371" i="6"/>
  <c r="I373" i="6"/>
  <c r="I375" i="6"/>
  <c r="I378" i="6"/>
  <c r="I377" i="6"/>
  <c r="J377" i="6"/>
  <c r="I384" i="6"/>
  <c r="I386" i="6"/>
  <c r="I390" i="6"/>
  <c r="I392" i="6"/>
  <c r="I394" i="6"/>
  <c r="I396" i="6"/>
  <c r="I398" i="6"/>
  <c r="I408" i="6"/>
  <c r="I412" i="6"/>
  <c r="I416" i="6"/>
  <c r="I422" i="6"/>
  <c r="I424" i="6"/>
  <c r="I432" i="6"/>
  <c r="I400" i="6"/>
  <c r="I402" i="6"/>
  <c r="I404" i="6"/>
  <c r="I406" i="6"/>
  <c r="I414" i="6"/>
  <c r="I418" i="6"/>
  <c r="I426" i="6"/>
  <c r="I436" i="6"/>
  <c r="I442" i="6"/>
  <c r="I446" i="6"/>
  <c r="I450" i="6"/>
  <c r="I388" i="6"/>
  <c r="I410" i="6"/>
  <c r="I420" i="6"/>
  <c r="I428" i="6"/>
  <c r="I430" i="6"/>
  <c r="I382" i="6"/>
  <c r="I434" i="6"/>
  <c r="I438" i="6"/>
  <c r="I440" i="6"/>
  <c r="I444" i="6"/>
  <c r="I448" i="6"/>
  <c r="I381" i="6"/>
  <c r="I459" i="6"/>
  <c r="I461" i="6"/>
  <c r="I463" i="6"/>
  <c r="I465" i="6"/>
  <c r="I473" i="6"/>
  <c r="I467" i="6"/>
  <c r="I469" i="6"/>
  <c r="I471" i="6"/>
  <c r="I475" i="6"/>
  <c r="I477" i="6"/>
  <c r="I481" i="6"/>
  <c r="I479" i="6"/>
  <c r="I483" i="6"/>
  <c r="I458" i="6"/>
  <c r="I489" i="6"/>
  <c r="I491" i="6"/>
  <c r="I488" i="6"/>
  <c r="I495" i="6"/>
  <c r="I497" i="6"/>
  <c r="I499" i="6"/>
  <c r="I493" i="6"/>
  <c r="I453" i="6"/>
  <c r="I452" i="6"/>
  <c r="J452" i="6"/>
  <c r="I456" i="6"/>
  <c r="I455" i="6"/>
  <c r="J455" i="6"/>
  <c r="I486" i="6"/>
  <c r="I485" i="6"/>
  <c r="J485" i="6"/>
  <c r="I589" i="6"/>
  <c r="I588" i="6"/>
  <c r="I606" i="6"/>
  <c r="I608" i="6"/>
  <c r="I597" i="6"/>
  <c r="J597" i="6"/>
  <c r="I604" i="6"/>
  <c r="I598" i="6"/>
  <c r="I600" i="6"/>
  <c r="I602" i="6"/>
  <c r="I611" i="6"/>
  <c r="I610" i="6"/>
  <c r="J610" i="6"/>
  <c r="I613" i="6"/>
  <c r="I615" i="6"/>
  <c r="I618" i="6"/>
  <c r="I632" i="6"/>
  <c r="I634" i="6"/>
  <c r="I626" i="6"/>
  <c r="I628" i="6"/>
  <c r="I630" i="6"/>
  <c r="I620" i="6"/>
  <c r="I636" i="6"/>
  <c r="I622" i="6"/>
  <c r="I624" i="6"/>
  <c r="I617" i="6"/>
  <c r="I644" i="6"/>
  <c r="I643" i="6"/>
  <c r="I647" i="6"/>
  <c r="I649" i="6"/>
  <c r="I646" i="6"/>
  <c r="J646" i="6"/>
  <c r="I639" i="6"/>
  <c r="I641" i="6"/>
  <c r="I638" i="6"/>
  <c r="I592" i="6"/>
  <c r="I591" i="6"/>
  <c r="I595" i="6"/>
  <c r="I594" i="6"/>
  <c r="I653" i="6"/>
  <c r="I657" i="6"/>
  <c r="I679" i="6"/>
  <c r="I665" i="6"/>
  <c r="I673" i="6"/>
  <c r="I675" i="6"/>
  <c r="I677" i="6"/>
  <c r="I655" i="6"/>
  <c r="I659" i="6"/>
  <c r="I669" i="6"/>
  <c r="I671" i="6"/>
  <c r="I661" i="6"/>
  <c r="I663" i="6"/>
  <c r="I667" i="6"/>
  <c r="I652" i="6"/>
  <c r="I682" i="6"/>
  <c r="I684" i="6"/>
  <c r="I681" i="6"/>
  <c r="I695" i="6"/>
  <c r="I686" i="6"/>
  <c r="J686" i="6"/>
  <c r="I699" i="6"/>
  <c r="I705" i="6"/>
  <c r="I707" i="6"/>
  <c r="I697" i="6"/>
  <c r="I701" i="6"/>
  <c r="I703" i="6"/>
  <c r="I709" i="6"/>
  <c r="I711" i="6"/>
  <c r="I713" i="6"/>
  <c r="I687" i="6"/>
  <c r="I693" i="6"/>
  <c r="I715" i="6"/>
  <c r="I689" i="6"/>
  <c r="I691" i="6"/>
  <c r="I718" i="6"/>
  <c r="I717" i="6"/>
  <c r="J717" i="6"/>
  <c r="I720" i="6"/>
  <c r="I722" i="6"/>
  <c r="I724" i="6"/>
  <c r="I726" i="6"/>
  <c r="I728" i="6"/>
  <c r="I730" i="6"/>
  <c r="I740" i="6"/>
  <c r="I742" i="6"/>
  <c r="I744" i="6"/>
  <c r="I746" i="6"/>
  <c r="I748" i="6"/>
  <c r="I766" i="6"/>
  <c r="I768" i="6"/>
  <c r="I770" i="6"/>
  <c r="I772" i="6"/>
  <c r="I764" i="6"/>
  <c r="I750" i="6"/>
  <c r="I754" i="6"/>
  <c r="I758" i="6"/>
  <c r="I762" i="6"/>
  <c r="I732" i="6"/>
  <c r="I734" i="6"/>
  <c r="I736" i="6"/>
  <c r="I738" i="6"/>
  <c r="I752" i="6"/>
  <c r="I756" i="6"/>
  <c r="I760" i="6"/>
  <c r="I774" i="6"/>
  <c r="I779" i="6"/>
  <c r="I776" i="6"/>
  <c r="J776" i="6"/>
  <c r="I781" i="6"/>
  <c r="I785" i="6"/>
  <c r="I783" i="6"/>
  <c r="I777" i="6"/>
  <c r="L84" i="6"/>
  <c r="L83" i="6"/>
  <c r="F11" i="6"/>
  <c r="F10" i="6"/>
  <c r="F14" i="6"/>
  <c r="F16" i="6"/>
  <c r="F13" i="6"/>
  <c r="F19" i="6"/>
  <c r="F21" i="6"/>
  <c r="F25" i="6"/>
  <c r="F27" i="6"/>
  <c r="F29" i="6"/>
  <c r="F31" i="6"/>
  <c r="F18" i="6"/>
  <c r="F43" i="6"/>
  <c r="F45" i="6"/>
  <c r="F42" i="6"/>
  <c r="F52" i="6"/>
  <c r="F47" i="6"/>
  <c r="F54" i="6"/>
  <c r="F62" i="6"/>
  <c r="F67" i="6"/>
  <c r="F64" i="6"/>
  <c r="F71" i="6"/>
  <c r="F75" i="6"/>
  <c r="F78" i="6"/>
  <c r="F77" i="6"/>
  <c r="F81" i="6"/>
  <c r="F80" i="6"/>
  <c r="F84" i="6"/>
  <c r="F83" i="6"/>
  <c r="F89" i="6"/>
  <c r="F91" i="6"/>
  <c r="F88" i="6"/>
  <c r="F134" i="6"/>
  <c r="F138" i="6"/>
  <c r="F131" i="6"/>
  <c r="F169" i="6"/>
  <c r="F171" i="6"/>
  <c r="F168" i="6"/>
  <c r="F179" i="6"/>
  <c r="F195" i="6"/>
  <c r="F178" i="6"/>
  <c r="G11" i="6"/>
  <c r="G10" i="6"/>
  <c r="G15" i="6"/>
  <c r="G14" i="6"/>
  <c r="G16" i="6"/>
  <c r="G13" i="6"/>
  <c r="G19" i="6"/>
  <c r="G21" i="6"/>
  <c r="G25" i="6"/>
  <c r="G28" i="6"/>
  <c r="G27" i="6"/>
  <c r="G18" i="6"/>
  <c r="G29" i="6"/>
  <c r="G31" i="6"/>
  <c r="G43" i="6"/>
  <c r="G45" i="6"/>
  <c r="G42" i="6"/>
  <c r="G52" i="6"/>
  <c r="G47" i="6"/>
  <c r="G54" i="6"/>
  <c r="G62" i="6"/>
  <c r="G67" i="6"/>
  <c r="G64" i="6"/>
  <c r="G71" i="6"/>
  <c r="G75" i="6"/>
  <c r="G78" i="6"/>
  <c r="G77" i="6"/>
  <c r="G82" i="6"/>
  <c r="G81" i="6"/>
  <c r="G80" i="6"/>
  <c r="G84" i="6"/>
  <c r="G83" i="6"/>
  <c r="G89" i="6"/>
  <c r="G91" i="6"/>
  <c r="G88" i="6"/>
  <c r="G135" i="6"/>
  <c r="G134" i="6"/>
  <c r="G131" i="6"/>
  <c r="G138" i="6"/>
  <c r="G169" i="6"/>
  <c r="G171" i="6"/>
  <c r="G168" i="6"/>
  <c r="G179" i="6"/>
  <c r="G195" i="6"/>
  <c r="G178" i="6"/>
  <c r="H11" i="6"/>
  <c r="H10" i="6"/>
  <c r="H14" i="6"/>
  <c r="H16" i="6"/>
  <c r="H13" i="6"/>
  <c r="H19" i="6"/>
  <c r="H21" i="6"/>
  <c r="H25" i="6"/>
  <c r="H27" i="6"/>
  <c r="H29" i="6"/>
  <c r="H31" i="6"/>
  <c r="H18" i="6"/>
  <c r="H43" i="6"/>
  <c r="H45" i="6"/>
  <c r="H42" i="6"/>
  <c r="H52" i="6"/>
  <c r="H47" i="6"/>
  <c r="H54" i="6"/>
  <c r="H62" i="6"/>
  <c r="H67" i="6"/>
  <c r="H64" i="6"/>
  <c r="H71" i="6"/>
  <c r="H75" i="6"/>
  <c r="H78" i="6"/>
  <c r="H77" i="6"/>
  <c r="H81" i="6"/>
  <c r="H80" i="6"/>
  <c r="H84" i="6"/>
  <c r="H83" i="6"/>
  <c r="H89" i="6"/>
  <c r="H91" i="6"/>
  <c r="H88" i="6"/>
  <c r="H134" i="6"/>
  <c r="H138" i="6"/>
  <c r="H131" i="6"/>
  <c r="H169" i="6"/>
  <c r="H171" i="6"/>
  <c r="H168" i="6"/>
  <c r="H179" i="6"/>
  <c r="H195" i="6"/>
  <c r="H178" i="6"/>
  <c r="J10" i="6"/>
  <c r="J11" i="6"/>
  <c r="J12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40" i="6"/>
  <c r="J41" i="6"/>
  <c r="J43" i="6"/>
  <c r="J44" i="6"/>
  <c r="J45" i="6"/>
  <c r="J46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1" i="6"/>
  <c r="J82" i="6"/>
  <c r="I84" i="6"/>
  <c r="I83" i="6"/>
  <c r="K84" i="6"/>
  <c r="K83" i="6"/>
  <c r="J83" i="6"/>
  <c r="J84" i="6"/>
  <c r="J85" i="6"/>
  <c r="J86" i="6"/>
  <c r="J87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2" i="6"/>
  <c r="J133" i="6"/>
  <c r="J134" i="6"/>
  <c r="J135" i="6"/>
  <c r="J136" i="6"/>
  <c r="J137" i="6"/>
  <c r="J138" i="6"/>
  <c r="J139" i="6"/>
  <c r="J141" i="6"/>
  <c r="J142" i="6"/>
  <c r="J143" i="6"/>
  <c r="J144" i="6"/>
  <c r="J146" i="6"/>
  <c r="J147" i="6"/>
  <c r="J149" i="6"/>
  <c r="J150" i="6"/>
  <c r="J152" i="6"/>
  <c r="J153" i="6"/>
  <c r="J154" i="6"/>
  <c r="J155" i="6"/>
  <c r="J157" i="6"/>
  <c r="J158" i="6"/>
  <c r="J159" i="6"/>
  <c r="J160" i="6"/>
  <c r="J161" i="6"/>
  <c r="J162" i="6"/>
  <c r="J164" i="6"/>
  <c r="J165" i="6"/>
  <c r="J166" i="6"/>
  <c r="J167" i="6"/>
  <c r="J169" i="6"/>
  <c r="J170" i="6"/>
  <c r="J171" i="6"/>
  <c r="J172" i="6"/>
  <c r="J174" i="6"/>
  <c r="J175" i="6"/>
  <c r="J176" i="6"/>
  <c r="J177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F211" i="6"/>
  <c r="F215" i="6"/>
  <c r="F217" i="6"/>
  <c r="F219" i="6"/>
  <c r="F210" i="6"/>
  <c r="F206" i="6"/>
  <c r="F228" i="6"/>
  <c r="F230" i="6"/>
  <c r="F232" i="6"/>
  <c r="F234" i="6"/>
  <c r="F240" i="6"/>
  <c r="F242" i="6"/>
  <c r="F244" i="6"/>
  <c r="F250" i="6"/>
  <c r="F256" i="6"/>
  <c r="F227" i="6"/>
  <c r="F259" i="6"/>
  <c r="F261" i="6"/>
  <c r="F263" i="6"/>
  <c r="F258" i="6"/>
  <c r="F268" i="6"/>
  <c r="F270" i="6"/>
  <c r="F272" i="6"/>
  <c r="F267" i="6"/>
  <c r="F277" i="6"/>
  <c r="F283" i="6"/>
  <c r="F289" i="6"/>
  <c r="F276" i="6"/>
  <c r="G211" i="6"/>
  <c r="G215" i="6"/>
  <c r="G217" i="6"/>
  <c r="G219" i="6"/>
  <c r="G210" i="6"/>
  <c r="G228" i="6"/>
  <c r="G230" i="6"/>
  <c r="G232" i="6"/>
  <c r="G234" i="6"/>
  <c r="G240" i="6"/>
  <c r="G242" i="6"/>
  <c r="G244" i="6"/>
  <c r="G250" i="6"/>
  <c r="G256" i="6"/>
  <c r="G227" i="6"/>
  <c r="G259" i="6"/>
  <c r="G261" i="6"/>
  <c r="G263" i="6"/>
  <c r="G258" i="6"/>
  <c r="G269" i="6"/>
  <c r="G268" i="6"/>
  <c r="G267" i="6"/>
  <c r="G206" i="6"/>
  <c r="G270" i="6"/>
  <c r="G272" i="6"/>
  <c r="G277" i="6"/>
  <c r="G276" i="6"/>
  <c r="G283" i="6"/>
  <c r="G289" i="6"/>
  <c r="H211" i="6"/>
  <c r="H215" i="6"/>
  <c r="H210" i="6"/>
  <c r="H217" i="6"/>
  <c r="H219" i="6"/>
  <c r="H228" i="6"/>
  <c r="H227" i="6"/>
  <c r="H230" i="6"/>
  <c r="H232" i="6"/>
  <c r="H234" i="6"/>
  <c r="H240" i="6"/>
  <c r="H242" i="6"/>
  <c r="H244" i="6"/>
  <c r="H250" i="6"/>
  <c r="H256" i="6"/>
  <c r="H259" i="6"/>
  <c r="H258" i="6"/>
  <c r="H261" i="6"/>
  <c r="H263" i="6"/>
  <c r="H268" i="6"/>
  <c r="H267" i="6"/>
  <c r="H270" i="6"/>
  <c r="H272" i="6"/>
  <c r="H277" i="6"/>
  <c r="H276" i="6"/>
  <c r="H283" i="6"/>
  <c r="H289" i="6"/>
  <c r="J208" i="6"/>
  <c r="J209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9" i="6"/>
  <c r="J260" i="6"/>
  <c r="J261" i="6"/>
  <c r="J262" i="6"/>
  <c r="J263" i="6"/>
  <c r="J264" i="6"/>
  <c r="J265" i="6"/>
  <c r="J266" i="6"/>
  <c r="J268" i="6"/>
  <c r="J269" i="6"/>
  <c r="J270" i="6"/>
  <c r="J271" i="6"/>
  <c r="J272" i="6"/>
  <c r="J273" i="6"/>
  <c r="J274" i="6"/>
  <c r="J275" i="6"/>
  <c r="J277" i="6"/>
  <c r="J278" i="6"/>
  <c r="J279" i="6"/>
  <c r="J280" i="6"/>
  <c r="F281" i="6"/>
  <c r="G281" i="6"/>
  <c r="H281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F297" i="6"/>
  <c r="F299" i="6"/>
  <c r="F301" i="6"/>
  <c r="F296" i="6"/>
  <c r="F295" i="6"/>
  <c r="F310" i="6"/>
  <c r="F312" i="6"/>
  <c r="F316" i="6"/>
  <c r="F318" i="6"/>
  <c r="F328" i="6"/>
  <c r="F334" i="6"/>
  <c r="F342" i="6"/>
  <c r="F346" i="6"/>
  <c r="F348" i="6"/>
  <c r="F309" i="6"/>
  <c r="F359" i="6"/>
  <c r="F363" i="6"/>
  <c r="F365" i="6"/>
  <c r="F358" i="6"/>
  <c r="G297" i="6"/>
  <c r="G296" i="6"/>
  <c r="G299" i="6"/>
  <c r="G301" i="6"/>
  <c r="G310" i="6"/>
  <c r="G309" i="6"/>
  <c r="G312" i="6"/>
  <c r="G316" i="6"/>
  <c r="G318" i="6"/>
  <c r="G328" i="6"/>
  <c r="G334" i="6"/>
  <c r="G342" i="6"/>
  <c r="G346" i="6"/>
  <c r="G348" i="6"/>
  <c r="G359" i="6"/>
  <c r="G358" i="6"/>
  <c r="G363" i="6"/>
  <c r="G365" i="6"/>
  <c r="H297" i="6"/>
  <c r="H299" i="6"/>
  <c r="H301" i="6"/>
  <c r="H296" i="6"/>
  <c r="H295" i="6"/>
  <c r="H310" i="6"/>
  <c r="H312" i="6"/>
  <c r="H316" i="6"/>
  <c r="H318" i="6"/>
  <c r="H328" i="6"/>
  <c r="H334" i="6"/>
  <c r="H342" i="6"/>
  <c r="H346" i="6"/>
  <c r="H348" i="6"/>
  <c r="H309" i="6"/>
  <c r="H359" i="6"/>
  <c r="H363" i="6"/>
  <c r="H365" i="6"/>
  <c r="H358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8" i="6"/>
  <c r="J379" i="6"/>
  <c r="F384" i="6"/>
  <c r="F386" i="6"/>
  <c r="F390" i="6"/>
  <c r="F392" i="6"/>
  <c r="F394" i="6"/>
  <c r="F396" i="6"/>
  <c r="F398" i="6"/>
  <c r="F408" i="6"/>
  <c r="F412" i="6"/>
  <c r="F416" i="6"/>
  <c r="F422" i="6"/>
  <c r="F424" i="6"/>
  <c r="F432" i="6"/>
  <c r="F381" i="6"/>
  <c r="F380" i="6"/>
  <c r="F459" i="6"/>
  <c r="F461" i="6"/>
  <c r="F463" i="6"/>
  <c r="F465" i="6"/>
  <c r="F473" i="6"/>
  <c r="F458" i="6"/>
  <c r="F489" i="6"/>
  <c r="F491" i="6"/>
  <c r="F495" i="6"/>
  <c r="F497" i="6"/>
  <c r="F499" i="6"/>
  <c r="F488" i="6"/>
  <c r="G384" i="6"/>
  <c r="G386" i="6"/>
  <c r="G390" i="6"/>
  <c r="G392" i="6"/>
  <c r="G394" i="6"/>
  <c r="G397" i="6"/>
  <c r="G396" i="6"/>
  <c r="G398" i="6"/>
  <c r="G408" i="6"/>
  <c r="G412" i="6"/>
  <c r="G416" i="6"/>
  <c r="G422" i="6"/>
  <c r="G424" i="6"/>
  <c r="G432" i="6"/>
  <c r="G381" i="6"/>
  <c r="G380" i="6"/>
  <c r="G459" i="6"/>
  <c r="G461" i="6"/>
  <c r="G463" i="6"/>
  <c r="G465" i="6"/>
  <c r="G473" i="6"/>
  <c r="G458" i="6"/>
  <c r="G489" i="6"/>
  <c r="G491" i="6"/>
  <c r="G495" i="6"/>
  <c r="G497" i="6"/>
  <c r="G499" i="6"/>
  <c r="G488" i="6"/>
  <c r="H384" i="6"/>
  <c r="H381" i="6"/>
  <c r="H386" i="6"/>
  <c r="H390" i="6"/>
  <c r="H392" i="6"/>
  <c r="H394" i="6"/>
  <c r="H396" i="6"/>
  <c r="H398" i="6"/>
  <c r="H408" i="6"/>
  <c r="H412" i="6"/>
  <c r="H416" i="6"/>
  <c r="H422" i="6"/>
  <c r="H424" i="6"/>
  <c r="H432" i="6"/>
  <c r="H459" i="6"/>
  <c r="H458" i="6"/>
  <c r="H461" i="6"/>
  <c r="H463" i="6"/>
  <c r="H465" i="6"/>
  <c r="H473" i="6"/>
  <c r="H489" i="6"/>
  <c r="H488" i="6"/>
  <c r="H491" i="6"/>
  <c r="H495" i="6"/>
  <c r="H497" i="6"/>
  <c r="H499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3" i="6"/>
  <c r="J454" i="6"/>
  <c r="J456" i="6"/>
  <c r="J457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6" i="6"/>
  <c r="J487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F503" i="6"/>
  <c r="F502" i="6"/>
  <c r="F516" i="6"/>
  <c r="F515" i="6"/>
  <c r="F521" i="6"/>
  <c r="F520" i="6"/>
  <c r="F523" i="6"/>
  <c r="F525" i="6"/>
  <c r="F544" i="6"/>
  <c r="F543" i="6"/>
  <c r="F555" i="6"/>
  <c r="F554" i="6"/>
  <c r="F558" i="6"/>
  <c r="F560" i="6"/>
  <c r="F557" i="6"/>
  <c r="F565" i="6"/>
  <c r="F567" i="6"/>
  <c r="F562" i="6"/>
  <c r="F570" i="6"/>
  <c r="F569" i="6"/>
  <c r="F575" i="6"/>
  <c r="F572" i="6"/>
  <c r="G503" i="6"/>
  <c r="G502" i="6"/>
  <c r="G516" i="6"/>
  <c r="G515" i="6"/>
  <c r="G521" i="6"/>
  <c r="G523" i="6"/>
  <c r="G520" i="6"/>
  <c r="G526" i="6"/>
  <c r="G525" i="6"/>
  <c r="G544" i="6"/>
  <c r="G543" i="6"/>
  <c r="G555" i="6"/>
  <c r="G554" i="6"/>
  <c r="G558" i="6"/>
  <c r="G560" i="6"/>
  <c r="G557" i="6"/>
  <c r="G565" i="6"/>
  <c r="G567" i="6"/>
  <c r="G562" i="6"/>
  <c r="G570" i="6"/>
  <c r="G569" i="6"/>
  <c r="G575" i="6"/>
  <c r="G572" i="6"/>
  <c r="H503" i="6"/>
  <c r="H502" i="6"/>
  <c r="H508" i="6"/>
  <c r="H507" i="6"/>
  <c r="H516" i="6"/>
  <c r="H515" i="6"/>
  <c r="H521" i="6"/>
  <c r="H523" i="6"/>
  <c r="H525" i="6"/>
  <c r="H520" i="6"/>
  <c r="H544" i="6"/>
  <c r="H543" i="6"/>
  <c r="H555" i="6"/>
  <c r="H554" i="6"/>
  <c r="H558" i="6"/>
  <c r="H560" i="6"/>
  <c r="H557" i="6"/>
  <c r="H565" i="6"/>
  <c r="H567" i="6"/>
  <c r="H562" i="6"/>
  <c r="H570" i="6"/>
  <c r="H569" i="6"/>
  <c r="H575" i="6"/>
  <c r="H572" i="6"/>
  <c r="J503" i="6"/>
  <c r="J504" i="6"/>
  <c r="J505" i="6"/>
  <c r="J506" i="6"/>
  <c r="J507" i="6"/>
  <c r="F508" i="6"/>
  <c r="G508" i="6"/>
  <c r="J508" i="6"/>
  <c r="J509" i="6"/>
  <c r="F510" i="6"/>
  <c r="G510" i="6"/>
  <c r="H510" i="6"/>
  <c r="J510" i="6"/>
  <c r="J511" i="6"/>
  <c r="J513" i="6"/>
  <c r="J514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7" i="6"/>
  <c r="J548" i="6"/>
  <c r="J550" i="6"/>
  <c r="J551" i="6"/>
  <c r="J552" i="6"/>
  <c r="J553" i="6"/>
  <c r="J554" i="6"/>
  <c r="J555" i="6"/>
  <c r="J556" i="6"/>
  <c r="J558" i="6"/>
  <c r="J559" i="6"/>
  <c r="J560" i="6"/>
  <c r="J561" i="6"/>
  <c r="J563" i="6"/>
  <c r="J564" i="6"/>
  <c r="J565" i="6"/>
  <c r="J566" i="6"/>
  <c r="J567" i="6"/>
  <c r="J568" i="6"/>
  <c r="J570" i="6"/>
  <c r="J571" i="6"/>
  <c r="J573" i="6"/>
  <c r="J574" i="6"/>
  <c r="J575" i="6"/>
  <c r="J576" i="6"/>
  <c r="F578" i="6"/>
  <c r="G578" i="6"/>
  <c r="H578" i="6"/>
  <c r="J578" i="6"/>
  <c r="J579" i="6"/>
  <c r="F580" i="6"/>
  <c r="G580" i="6"/>
  <c r="H580" i="6"/>
  <c r="J580" i="6"/>
  <c r="J581" i="6"/>
  <c r="F583" i="6"/>
  <c r="G583" i="6"/>
  <c r="H583" i="6"/>
  <c r="J583" i="6"/>
  <c r="J584" i="6"/>
  <c r="F585" i="6"/>
  <c r="G585" i="6"/>
  <c r="H585" i="6"/>
  <c r="J585" i="6"/>
  <c r="J586" i="6"/>
  <c r="F589" i="6"/>
  <c r="F588" i="6"/>
  <c r="F606" i="6"/>
  <c r="F608" i="6"/>
  <c r="F597" i="6"/>
  <c r="F611" i="6"/>
  <c r="F610" i="6"/>
  <c r="F613" i="6"/>
  <c r="F615" i="6"/>
  <c r="F618" i="6"/>
  <c r="F617" i="6"/>
  <c r="F632" i="6"/>
  <c r="F634" i="6"/>
  <c r="G589" i="6"/>
  <c r="G588" i="6"/>
  <c r="G606" i="6"/>
  <c r="G608" i="6"/>
  <c r="G597" i="6"/>
  <c r="G611" i="6"/>
  <c r="G610" i="6"/>
  <c r="G613" i="6"/>
  <c r="G615" i="6"/>
  <c r="G618" i="6"/>
  <c r="G617" i="6"/>
  <c r="G632" i="6"/>
  <c r="G634" i="6"/>
  <c r="H589" i="6"/>
  <c r="H588" i="6"/>
  <c r="H606" i="6"/>
  <c r="H608" i="6"/>
  <c r="H597" i="6"/>
  <c r="H611" i="6"/>
  <c r="H610" i="6"/>
  <c r="H613" i="6"/>
  <c r="H615" i="6"/>
  <c r="H618" i="6"/>
  <c r="H617" i="6"/>
  <c r="H632" i="6"/>
  <c r="H634" i="6"/>
  <c r="J589" i="6"/>
  <c r="J590" i="6"/>
  <c r="J592" i="6"/>
  <c r="J593" i="6"/>
  <c r="J595" i="6"/>
  <c r="J596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1" i="6"/>
  <c r="J612" i="6"/>
  <c r="J613" i="6"/>
  <c r="J614" i="6"/>
  <c r="J615" i="6"/>
  <c r="J616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9" i="6"/>
  <c r="J640" i="6"/>
  <c r="J641" i="6"/>
  <c r="J642" i="6"/>
  <c r="J644" i="6"/>
  <c r="J645" i="6"/>
  <c r="J647" i="6"/>
  <c r="J648" i="6"/>
  <c r="J649" i="6"/>
  <c r="J650" i="6"/>
  <c r="F653" i="6"/>
  <c r="F657" i="6"/>
  <c r="F679" i="6"/>
  <c r="F652" i="6"/>
  <c r="F682" i="6"/>
  <c r="F684" i="6"/>
  <c r="F681" i="6"/>
  <c r="F695" i="6"/>
  <c r="F686" i="6"/>
  <c r="F699" i="6"/>
  <c r="F705" i="6"/>
  <c r="F707" i="6"/>
  <c r="F697" i="6"/>
  <c r="F718" i="6"/>
  <c r="F717" i="6"/>
  <c r="F720" i="6"/>
  <c r="F722" i="6"/>
  <c r="F724" i="6"/>
  <c r="F726" i="6"/>
  <c r="F728" i="6"/>
  <c r="F730" i="6"/>
  <c r="F740" i="6"/>
  <c r="F742" i="6"/>
  <c r="F744" i="6"/>
  <c r="F746" i="6"/>
  <c r="F748" i="6"/>
  <c r="F766" i="6"/>
  <c r="F768" i="6"/>
  <c r="F770" i="6"/>
  <c r="F772" i="6"/>
  <c r="F764" i="6"/>
  <c r="F779" i="6"/>
  <c r="F781" i="6"/>
  <c r="F776" i="6"/>
  <c r="G654" i="6"/>
  <c r="G653" i="6"/>
  <c r="G652" i="6"/>
  <c r="G657" i="6"/>
  <c r="G679" i="6"/>
  <c r="G682" i="6"/>
  <c r="G684" i="6"/>
  <c r="G681" i="6"/>
  <c r="G696" i="6"/>
  <c r="G695" i="6"/>
  <c r="G699" i="6"/>
  <c r="G705" i="6"/>
  <c r="G708" i="6"/>
  <c r="G707" i="6"/>
  <c r="G698" i="6"/>
  <c r="G697" i="6"/>
  <c r="G701" i="6"/>
  <c r="G718" i="6"/>
  <c r="G717" i="6"/>
  <c r="G720" i="6"/>
  <c r="G722" i="6"/>
  <c r="G724" i="6"/>
  <c r="G726" i="6"/>
  <c r="G728" i="6"/>
  <c r="G730" i="6"/>
  <c r="G740" i="6"/>
  <c r="G742" i="6"/>
  <c r="G744" i="6"/>
  <c r="G746" i="6"/>
  <c r="G748" i="6"/>
  <c r="G766" i="6"/>
  <c r="G768" i="6"/>
  <c r="G770" i="6"/>
  <c r="G772" i="6"/>
  <c r="G764" i="6"/>
  <c r="G780" i="6"/>
  <c r="G779" i="6"/>
  <c r="G776" i="6"/>
  <c r="G781" i="6"/>
  <c r="H653" i="6"/>
  <c r="H657" i="6"/>
  <c r="H679" i="6"/>
  <c r="H652" i="6"/>
  <c r="H682" i="6"/>
  <c r="H684" i="6"/>
  <c r="H681" i="6"/>
  <c r="H695" i="6"/>
  <c r="H686" i="6"/>
  <c r="H699" i="6"/>
  <c r="H705" i="6"/>
  <c r="H707" i="6"/>
  <c r="H697" i="6"/>
  <c r="H718" i="6"/>
  <c r="H717" i="6"/>
  <c r="H720" i="6"/>
  <c r="H722" i="6"/>
  <c r="H724" i="6"/>
  <c r="H726" i="6"/>
  <c r="H728" i="6"/>
  <c r="H730" i="6"/>
  <c r="H740" i="6"/>
  <c r="H742" i="6"/>
  <c r="H744" i="6"/>
  <c r="H746" i="6"/>
  <c r="H748" i="6"/>
  <c r="H766" i="6"/>
  <c r="H768" i="6"/>
  <c r="H770" i="6"/>
  <c r="H772" i="6"/>
  <c r="H764" i="6"/>
  <c r="H779" i="6"/>
  <c r="H781" i="6"/>
  <c r="H776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2" i="6"/>
  <c r="J683" i="6"/>
  <c r="J684" i="6"/>
  <c r="J685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F701" i="6"/>
  <c r="H701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7" i="6"/>
  <c r="J778" i="6"/>
  <c r="J779" i="6"/>
  <c r="J780" i="6"/>
  <c r="J781" i="6"/>
  <c r="J782" i="6"/>
  <c r="J783" i="6"/>
  <c r="J784" i="6"/>
  <c r="J785" i="6"/>
  <c r="J786" i="6"/>
  <c r="H651" i="6"/>
  <c r="G686" i="6"/>
  <c r="G501" i="6"/>
  <c r="H380" i="6"/>
  <c r="G295" i="6"/>
  <c r="H206" i="6"/>
  <c r="H9" i="6"/>
  <c r="I651" i="6"/>
  <c r="J681" i="6"/>
  <c r="I587" i="6"/>
  <c r="I9" i="6"/>
  <c r="L587" i="6"/>
  <c r="L206" i="6"/>
  <c r="L380" i="6"/>
  <c r="K587" i="6"/>
  <c r="J587" i="6"/>
  <c r="J588" i="6"/>
  <c r="J80" i="6"/>
  <c r="I501" i="6"/>
  <c r="L501" i="6"/>
  <c r="J557" i="6"/>
  <c r="K501" i="6"/>
  <c r="J501" i="6"/>
  <c r="J502" i="6"/>
  <c r="G651" i="6"/>
  <c r="F651" i="6"/>
  <c r="H587" i="6"/>
  <c r="G587" i="6"/>
  <c r="F587" i="6"/>
  <c r="H501" i="6"/>
  <c r="F501" i="6"/>
  <c r="G9" i="6"/>
  <c r="F9" i="6"/>
  <c r="F787" i="6"/>
  <c r="J488" i="6"/>
  <c r="I380" i="6"/>
  <c r="I295" i="6"/>
  <c r="J309" i="6"/>
  <c r="I206" i="6"/>
  <c r="L9" i="6"/>
  <c r="L787" i="6"/>
  <c r="K651" i="6"/>
  <c r="J651" i="6"/>
  <c r="J652" i="6"/>
  <c r="K380" i="6"/>
  <c r="J381" i="6"/>
  <c r="K295" i="6"/>
  <c r="J295" i="6"/>
  <c r="J296" i="6"/>
  <c r="J210" i="6"/>
  <c r="K206" i="6"/>
  <c r="J206" i="6"/>
  <c r="J13" i="6"/>
  <c r="K9" i="6"/>
  <c r="J562" i="6"/>
  <c r="J515" i="6"/>
  <c r="J380" i="6"/>
  <c r="G787" i="6"/>
  <c r="J9" i="6"/>
  <c r="K787" i="6"/>
  <c r="J787" i="6"/>
  <c r="I787" i="6"/>
  <c r="H787" i="6"/>
</calcChain>
</file>

<file path=xl/comments1.xml><?xml version="1.0" encoding="utf-8"?>
<comments xmlns="http://schemas.openxmlformats.org/spreadsheetml/2006/main">
  <authors>
    <author>sveta</author>
  </authors>
  <commentList>
    <comment ref="X738" authorId="0">
      <text>
        <r>
          <rPr>
            <b/>
            <sz val="8"/>
            <color indexed="81"/>
            <rFont val="Tahoma"/>
            <family val="2"/>
            <charset val="204"/>
          </rPr>
          <t>sveta:</t>
        </r>
        <r>
          <rPr>
            <sz val="8"/>
            <color indexed="81"/>
            <rFont val="Tahoma"/>
            <family val="2"/>
            <charset val="204"/>
          </rPr>
          <t xml:space="preserve">
дошк
</t>
        </r>
      </text>
    </comment>
  </commentList>
</comments>
</file>

<file path=xl/comments2.xml><?xml version="1.0" encoding="utf-8"?>
<comments xmlns="http://schemas.openxmlformats.org/spreadsheetml/2006/main">
  <authors>
    <author>fin1</author>
  </authors>
  <commentList>
    <comment ref="G135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67186 Уголь</t>
        </r>
      </text>
    </comment>
    <comment ref="G269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300000- машина</t>
        </r>
      </text>
    </comment>
    <comment ref="G526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 лизинг1374 отходы 750
</t>
        </r>
      </text>
    </comment>
    <comment ref="G654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102749 - уголь
</t>
        </r>
      </text>
    </comment>
  </commentList>
</comments>
</file>

<file path=xl/sharedStrings.xml><?xml version="1.0" encoding="utf-8"?>
<sst xmlns="http://schemas.openxmlformats.org/spreadsheetml/2006/main" count="11675" uniqueCount="1333">
  <si>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</si>
  <si>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</si>
  <si>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</si>
  <si>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</si>
  <si>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</si>
  <si>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</si>
  <si>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</si>
  <si>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</si>
  <si>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</si>
  <si>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</si>
  <si>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</si>
  <si>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</si>
  <si>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</si>
  <si>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</si>
  <si>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</si>
  <si>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5221600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</si>
  <si>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</si>
  <si>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</si>
  <si>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</si>
  <si>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</si>
  <si>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</si>
  <si>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</si>
  <si>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</si>
  <si>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</si>
  <si>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</si>
  <si>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</si>
  <si>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С учетом измен 2014г.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</si>
  <si>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</si>
  <si>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</si>
  <si>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</si>
  <si>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</si>
  <si>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</si>
  <si>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</si>
  <si>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</si>
  <si>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</si>
  <si>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</si>
  <si>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</si>
  <si>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</si>
  <si>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</si>
  <si>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</si>
  <si>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</si>
  <si>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</si>
  <si>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</si>
  <si>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</si>
  <si>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</si>
  <si>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</si>
  <si>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</si>
  <si>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</si>
  <si>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</si>
  <si>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</si>
  <si>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</si>
  <si>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</si>
  <si>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</si>
  <si>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</si>
  <si>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</si>
  <si>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</si>
  <si>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</si>
  <si>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</si>
  <si>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</si>
  <si>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</si>
  <si>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</si>
  <si>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</si>
  <si>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</si>
  <si>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</si>
  <si>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</si>
  <si>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</si>
  <si>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</si>
  <si>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</si>
  <si>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</si>
  <si>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</si>
  <si>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</si>
  <si>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</si>
  <si>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</si>
  <si>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</si>
  <si>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</si>
  <si>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</si>
  <si>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</si>
  <si>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</si>
  <si>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</si>
  <si>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</si>
  <si>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</si>
  <si>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</si>
  <si>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</si>
  <si>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</si>
  <si>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</si>
  <si>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</si>
  <si>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</si>
  <si>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</si>
  <si>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</si>
  <si>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</si>
  <si>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</si>
  <si>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</si>
  <si>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</si>
  <si>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</si>
  <si>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</si>
  <si>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</si>
  <si>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</si>
  <si>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</si>
  <si>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</si>
  <si>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</si>
  <si>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</si>
  <si>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</si>
  <si>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</si>
  <si>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</si>
  <si>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</si>
  <si>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</si>
  <si>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</si>
  <si>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</si>
  <si>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</si>
  <si>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</si>
  <si>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</si>
  <si>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</si>
  <si>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</si>
  <si>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</si>
  <si>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</si>
  <si>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</si>
  <si>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</si>
  <si>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</si>
  <si>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</si>
  <si>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</si>
  <si>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</si>
  <si>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</si>
  <si>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</si>
  <si>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</si>
  <si>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</si>
  <si>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</si>
  <si>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</si>
  <si>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</si>
  <si>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</si>
  <si>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</si>
  <si>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</si>
  <si>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</si>
  <si>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</si>
  <si>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</si>
  <si>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</si>
  <si>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</si>
  <si>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</si>
  <si>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</si>
  <si>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</si>
  <si>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</si>
  <si>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</si>
  <si>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</si>
  <si>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</si>
  <si>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</si>
  <si>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</si>
  <si>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</si>
  <si>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</si>
  <si>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</si>
  <si>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</si>
  <si>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</si>
  <si>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</si>
  <si>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</si>
  <si>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</si>
  <si>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</si>
  <si>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</si>
  <si>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</si>
  <si>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</si>
  <si>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</si>
  <si>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</si>
  <si>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</si>
  <si>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</si>
  <si>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</si>
  <si>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</si>
  <si>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</si>
  <si>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</si>
  <si>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</si>
  <si>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</si>
  <si>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</si>
  <si>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</si>
  <si>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</si>
  <si>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</si>
  <si>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</si>
  <si>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</si>
  <si>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</si>
  <si>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</si>
  <si>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</si>
  <si>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</si>
  <si>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</si>
  <si>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</si>
  <si>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</si>
  <si>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</si>
  <si>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</si>
  <si>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</si>
  <si>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</si>
  <si>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</si>
  <si>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</si>
  <si>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</si>
  <si>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</si>
  <si>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</si>
  <si>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</si>
  <si>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</si>
  <si>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</si>
  <si>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</si>
  <si>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</si>
  <si>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</si>
  <si>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</si>
  <si>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</si>
  <si>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</si>
  <si>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</si>
  <si>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</si>
  <si>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</si>
  <si>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</si>
  <si>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</si>
  <si>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</si>
  <si>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</si>
  <si>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</si>
  <si>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</si>
  <si>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</si>
  <si>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</si>
  <si>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</si>
  <si>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</si>
  <si>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</si>
  <si>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</si>
  <si>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</si>
  <si>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</si>
  <si>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</si>
  <si>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</si>
  <si>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</si>
  <si>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</si>
  <si>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</si>
  <si>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</si>
  <si>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</si>
  <si>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</si>
  <si>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</si>
  <si>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</si>
  <si>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</si>
  <si>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</si>
  <si>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</si>
  <si>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</si>
  <si>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</si>
  <si>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</si>
  <si>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</si>
  <si>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</si>
  <si>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</si>
  <si>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</si>
  <si>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</si>
  <si>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</si>
  <si>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</si>
  <si>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</si>
  <si>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</si>
  <si>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</si>
  <si>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</si>
  <si>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</si>
  <si>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</si>
  <si>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</si>
  <si>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</si>
  <si>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</si>
  <si>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</si>
  <si>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</si>
  <si>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</si>
  <si>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</si>
  <si>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</si>
  <si>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</si>
  <si>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</si>
  <si>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</si>
  <si>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</si>
  <si>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</si>
  <si>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</si>
  <si>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2014г</t>
  </si>
  <si>
    <t>4365300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</si>
  <si>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</si>
  <si>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Итого условно утверждаемые расходы</t>
  </si>
  <si>
    <t>9999</t>
  </si>
  <si>
    <t>999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</si>
  <si>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</si>
  <si>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</si>
  <si>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</si>
  <si>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</si>
  <si>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</si>
  <si>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</si>
  <si>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</si>
  <si>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		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</si>
  <si>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</si>
  <si>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</si>
  <si>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</si>
  <si>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</si>
  <si>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</si>
  <si>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</si>
  <si>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</si>
  <si>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</si>
  <si>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</si>
  <si>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</si>
  <si>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</si>
  <si>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</si>
  <si>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</si>
  <si>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</si>
  <si>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</si>
  <si>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</si>
  <si>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</si>
  <si>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</si>
  <si>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</si>
  <si>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</si>
  <si>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</si>
  <si>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</si>
  <si>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</si>
  <si>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</si>
  <si>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</si>
  <si>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</si>
  <si>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</si>
  <si>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</si>
  <si>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</si>
  <si>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</si>
  <si>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</si>
  <si>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</si>
  <si>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</si>
  <si>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</si>
  <si>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</si>
  <si>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</si>
  <si>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</si>
  <si>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</si>
  <si>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</si>
  <si>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</si>
  <si>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</si>
  <si>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</si>
  <si>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</si>
  <si>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</si>
  <si>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</si>
  <si>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</si>
  <si>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</si>
  <si>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</si>
  <si>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</si>
  <si>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</si>
  <si>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</si>
  <si>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</si>
  <si>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</si>
  <si>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</si>
  <si>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</si>
  <si>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</si>
  <si>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</si>
  <si>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</si>
  <si>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</si>
  <si>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</si>
  <si>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</si>
  <si>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</si>
  <si>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612</t>
  </si>
  <si>
    <t>Субсидии бюджетным учреждениям на иные цели</t>
  </si>
  <si>
    <t>321</t>
  </si>
  <si>
    <t>Пособия и компенсации гражданам и иные социальные выплаты, кроме публичных нормативных обязательств</t>
  </si>
  <si>
    <t>5201301</t>
  </si>
  <si>
    <t>Содержание ребенка в семье опекуна и приемной семье, а также вознаграждение, причитающееся приемному родителю, в том числе дополнительные гарантии</t>
  </si>
  <si>
    <t>313</t>
  </si>
  <si>
    <t>Сумма измен. 2014г.</t>
  </si>
  <si>
    <t>Пособия и компенсации по публичным нормативным обязательствам</t>
  </si>
  <si>
    <t>5201321</t>
  </si>
  <si>
    <t>5201000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</si>
  <si>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 и оплата труда приемного родителя)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</si>
  <si>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</si>
  <si>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1301</t>
  </si>
  <si>
    <t>0650200</t>
  </si>
  <si>
    <t>Обслуживание внутреннего  муниципального долга</t>
  </si>
  <si>
    <t>Процентные платежи по долговым обязательствам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</si>
  <si>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</si>
  <si>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</si>
  <si>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</si>
  <si>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</si>
  <si>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</si>
  <si>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</si>
  <si>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</si>
  <si>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</si>
  <si>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</si>
  <si>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</si>
  <si>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</si>
  <si>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</si>
  <si>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</si>
  <si>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</si>
  <si>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</si>
  <si>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</si>
  <si>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</si>
  <si>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</si>
  <si>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</si>
  <si>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</si>
  <si>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</si>
  <si>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</si>
  <si>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</si>
  <si>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</si>
  <si>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</si>
  <si>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</si>
  <si>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</si>
  <si>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</si>
  <si>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</si>
  <si>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</si>
  <si>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</si>
  <si>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</si>
  <si>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</si>
  <si>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</si>
  <si>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</si>
  <si>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</si>
  <si>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</si>
  <si>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</si>
  <si>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</si>
  <si>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</si>
  <si>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</si>
  <si>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</si>
  <si>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</si>
  <si>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</si>
  <si>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</si>
  <si>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</si>
  <si>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</si>
  <si>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</si>
  <si>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</si>
  <si>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</si>
  <si>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</si>
  <si>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</si>
  <si>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</si>
  <si>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</si>
  <si>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</si>
  <si>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0016600</t>
  </si>
  <si>
    <t>0939901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</si>
  <si>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</si>
  <si>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</si>
  <si>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</si>
  <si>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</si>
  <si>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</si>
  <si>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</si>
  <si>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</si>
  <si>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</si>
  <si>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</si>
  <si>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</si>
  <si>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</si>
  <si>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</si>
  <si>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</si>
  <si>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</si>
  <si>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</si>
  <si>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</si>
  <si>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0701</t>
  </si>
  <si>
    <t>Дошкольное образование</t>
  </si>
  <si>
    <t>5221000</t>
  </si>
  <si>
    <t>РЦП "Совершенствование организации школьного питания в Республике Алтай на 2012 - 2014 годы"</t>
  </si>
  <si>
    <t>1202</t>
  </si>
  <si>
    <t>образования "Усть-Коксинский район" РА</t>
  </si>
  <si>
    <t xml:space="preserve">к решению "О бюджете муниципального  </t>
  </si>
  <si>
    <t>0111</t>
  </si>
  <si>
    <t>0113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</si>
  <si>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 на 2010-2014 годы)</t>
  </si>
  <si>
    <t>Другие вопросы в области культуры, кинематографии</t>
  </si>
  <si>
    <t>0203</t>
  </si>
  <si>
    <t>Мобилизационная и вневойсковая подготовка</t>
  </si>
  <si>
    <t>Целевые программы муниципальных образований (МЦП" Улучшение качества предоставляемых услуг населению" на 2011-2013 годы)</t>
  </si>
  <si>
    <t xml:space="preserve">Выполнение функций государственными органами </t>
  </si>
  <si>
    <t>244</t>
  </si>
  <si>
    <t>121</t>
  </si>
  <si>
    <t>122</t>
  </si>
  <si>
    <t>870</t>
  </si>
  <si>
    <t>242</t>
  </si>
  <si>
    <t>630</t>
  </si>
  <si>
    <t>611</t>
  </si>
  <si>
    <t>312</t>
  </si>
  <si>
    <t>314</t>
  </si>
  <si>
    <t>621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</si>
  <si>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</si>
  <si>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</si>
  <si>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</si>
  <si>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</si>
  <si>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средства</t>
  </si>
  <si>
    <t>Субсидии некоммерческим организациям (за исключением государственных учреждений)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</si>
  <si>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</si>
  <si>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Пенсии, выплачиваемые организациями сектора государственного управления</t>
  </si>
  <si>
    <t>Меры социальной поддержки населения по публичным нормативным обязательствам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</si>
  <si>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</si>
  <si>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111</t>
  </si>
  <si>
    <t>530</t>
  </si>
  <si>
    <t>511</t>
  </si>
  <si>
    <t>Дотации на выравнивание бюджетной обеспеченности субъектов Российской Федерации</t>
  </si>
  <si>
    <t>Субвенции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</si>
  <si>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</si>
  <si>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</si>
  <si>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</si>
  <si>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</si>
  <si>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</si>
  <si>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</si>
  <si>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</si>
  <si>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</si>
  <si>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</si>
  <si>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</si>
  <si>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</si>
  <si>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</si>
  <si>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</si>
  <si>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</si>
  <si>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</si>
  <si>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</si>
  <si>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</si>
  <si>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</si>
  <si>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</si>
  <si>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</si>
  <si>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</si>
  <si>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</si>
  <si>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</si>
  <si>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</si>
  <si>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</si>
  <si>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</si>
  <si>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</si>
  <si>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</si>
  <si>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</si>
  <si>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</si>
  <si>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</si>
  <si>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</si>
  <si>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</si>
  <si>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</si>
  <si>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</si>
  <si>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</si>
  <si>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</si>
  <si>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</si>
  <si>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</si>
  <si>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</si>
  <si>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</si>
  <si>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</si>
  <si>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</si>
  <si>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</si>
  <si>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</si>
  <si>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</si>
  <si>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</si>
  <si>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</si>
  <si>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</si>
  <si>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</si>
  <si>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</si>
  <si>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</si>
  <si>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</si>
  <si>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</si>
  <si>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</si>
  <si>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</si>
  <si>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</si>
  <si>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</si>
  <si>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</si>
  <si>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</si>
  <si>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</si>
  <si>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</si>
  <si>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</si>
  <si>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</si>
  <si>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</si>
  <si>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</si>
  <si>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</si>
  <si>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</si>
  <si>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</si>
  <si>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</si>
  <si>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</si>
  <si>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</si>
  <si>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</si>
  <si>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</si>
  <si>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</si>
  <si>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</si>
  <si>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</si>
  <si>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</si>
  <si>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</si>
  <si>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</si>
  <si>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</si>
  <si>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</si>
  <si>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</si>
  <si>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</si>
  <si>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</si>
  <si>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</si>
  <si>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</si>
  <si>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</si>
  <si>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</si>
  <si>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</si>
  <si>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</si>
  <si>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</si>
  <si>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</si>
  <si>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</si>
  <si>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</si>
  <si>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</si>
  <si>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</si>
  <si>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</si>
  <si>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</si>
  <si>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</si>
  <si>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</si>
  <si>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</si>
  <si>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</si>
  <si>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</si>
  <si>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</si>
  <si>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</si>
  <si>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</si>
  <si>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</si>
  <si>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</si>
  <si>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</si>
  <si>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</si>
  <si>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</si>
  <si>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</si>
  <si>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</si>
  <si>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</si>
  <si>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</si>
  <si>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</si>
  <si>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</si>
  <si>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</si>
  <si>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</si>
  <si>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</si>
  <si>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</si>
  <si>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</si>
  <si>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</si>
  <si>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</si>
  <si>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</si>
  <si>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</si>
  <si>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</si>
  <si>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</si>
  <si>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</si>
  <si>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</si>
  <si>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</si>
  <si>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</si>
  <si>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</si>
  <si>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</si>
  <si>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</si>
  <si>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</si>
  <si>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</si>
  <si>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</si>
  <si>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</si>
  <si>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</si>
  <si>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</si>
  <si>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</si>
  <si>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</si>
  <si>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</si>
  <si>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</si>
  <si>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</si>
  <si>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</si>
  <si>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</si>
  <si>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</si>
  <si>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</si>
  <si>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</si>
  <si>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</si>
  <si>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</si>
  <si>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</si>
  <si>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</si>
  <si>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</si>
  <si>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</si>
  <si>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</si>
  <si>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</si>
  <si>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</si>
  <si>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</si>
  <si>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</si>
  <si>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</si>
  <si>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</si>
  <si>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</si>
  <si>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</si>
  <si>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</si>
  <si>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</si>
  <si>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</si>
  <si>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</si>
  <si>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</si>
  <si>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</si>
  <si>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</si>
  <si>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</si>
  <si>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</si>
  <si>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</si>
  <si>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</si>
  <si>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</si>
  <si>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</si>
  <si>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</si>
  <si>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</si>
  <si>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</si>
  <si>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</si>
  <si>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</si>
  <si>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</si>
  <si>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</si>
  <si>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</si>
  <si>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</si>
  <si>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</si>
  <si>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</si>
  <si>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</si>
  <si>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</si>
  <si>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</si>
  <si>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</si>
  <si>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</si>
  <si>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</si>
  <si>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</si>
  <si>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</si>
  <si>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</si>
  <si>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</si>
  <si>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</si>
  <si>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</si>
  <si>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</si>
  <si>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</si>
  <si>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</si>
  <si>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</si>
  <si>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</si>
  <si>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</si>
  <si>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</si>
  <si>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</si>
  <si>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</si>
  <si>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</si>
  <si>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</si>
  <si>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</si>
  <si>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</si>
  <si>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</si>
  <si>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</si>
  <si>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</si>
  <si>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</si>
  <si>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</si>
  <si>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</si>
  <si>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</si>
  <si>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</si>
  <si>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</si>
  <si>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7953100</t>
  </si>
  <si>
    <t>Целевые программы муниципальных образований ("Программа развития Муниципального образовательного учреждения дополнительного образования детей Усть-Коксинской детской школы искусств на 2012-2016 годы")</t>
  </si>
  <si>
    <t>Целевые программы муниципальных образований (Развитие дополнительного образования в Чендекской ДШИ)</t>
  </si>
  <si>
    <t>7951801</t>
  </si>
  <si>
    <t>Целевые программы муниципальных образований ( ВЦП "Развитие библиотечной системы в МО "Усть-Коксинский район" РА на 2010-2015 годы (библиотека с.Верх-Уймон))</t>
  </si>
  <si>
    <t>7951899</t>
  </si>
  <si>
    <t>Целевые программы муниципальных образований ( ВЦП "Развитие библиотечной системы в МО "Усть-Коксинский район" РА на 2010-2015 годы (дрова))</t>
  </si>
  <si>
    <t>7952900</t>
  </si>
  <si>
    <t>Целевые программы муниципальных образований ("Поддержка общественной организации Ветераны войны и труда")</t>
  </si>
  <si>
    <t>7952604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</si>
  <si>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(школы))</t>
  </si>
  <si>
    <t>7952605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</si>
  <si>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(доплаты молодым специалистам, средства местного бюджета))</t>
  </si>
  <si>
    <t>7952608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</si>
  <si>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интернатах))</t>
  </si>
  <si>
    <t>7952609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</si>
  <si>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(уголь))</t>
  </si>
  <si>
    <t>7952614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</si>
  <si>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(подвоз детей))</t>
  </si>
  <si>
    <t>7952698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</si>
  <si>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школах))</t>
  </si>
  <si>
    <t>7952699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</si>
  <si>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(дрова))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</si>
  <si>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годы")</t>
  </si>
  <si>
    <t>5053602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</si>
  <si>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</si>
  <si>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710</t>
  </si>
  <si>
    <t>Обслуживание государственного долга Российской Федерации</t>
  </si>
  <si>
    <t>Целевые программы муниципальных образований (Развитие дошкольного образования  в МО "Усть-Коксинский район" на 2013-2017 годы (продукты питания))</t>
  </si>
  <si>
    <t>Целевые программы муниципальных образований (Развитие дошкольного образования  в МО "Усть-Коксинский район" на 2013-2017 годы (уголь))</t>
  </si>
  <si>
    <t>Целевые программы муниципальных образований (Развитие дошкольного образования  в МО "Усть-Коксинский район" на 2013-2017 годы (дрова))</t>
  </si>
  <si>
    <t>РЦП "Развитие образования в Республике Алтай на 2013-2017 годы"</t>
  </si>
  <si>
    <t>Целевые программы муниципальных образований ( ВЦП "Дом детского творчества" с. Усть-Коксы (ДДТ) на 2013-2017 годы Родное Беловодье")</t>
  </si>
  <si>
    <t>Целевые программы муниципальных образований (Развитие дошкольного образования  в МО "Усть-Коксинский район" на 2013-2017 годы)</t>
  </si>
  <si>
    <t xml:space="preserve">к Решению "О внесении изменений </t>
  </si>
  <si>
    <t>в Решение "О бюджете муниципального образования</t>
  </si>
  <si>
    <t xml:space="preserve"> "Усть-Коксинский район" Республики Алтай </t>
  </si>
  <si>
    <t>Ведомственная структура расходов</t>
  </si>
  <si>
    <t xml:space="preserve">                                      на 2014 год   и на плановый период 2015-2016 годов"</t>
  </si>
  <si>
    <t>на 2014 год и на плановый период  2015 и 2016 годов"</t>
  </si>
  <si>
    <t>бюджета МО «Усть-Коксинский район» на   2014  год.</t>
  </si>
  <si>
    <t>990Г011</t>
  </si>
  <si>
    <t>990С111</t>
  </si>
  <si>
    <t>990С211</t>
  </si>
  <si>
    <t>990С311</t>
  </si>
  <si>
    <t>990М011</t>
  </si>
  <si>
    <t>851</t>
  </si>
  <si>
    <t>Уплата налога на имущество организаций и земельного налога</t>
  </si>
  <si>
    <t>852</t>
  </si>
  <si>
    <t xml:space="preserve">Уплата прочих налогов, сборов и иных платежей </t>
  </si>
  <si>
    <t>990Н011</t>
  </si>
  <si>
    <t>99000Р2</t>
  </si>
  <si>
    <t xml:space="preserve">Резервный фонд МО "Усть-Коксинский район" РА </t>
  </si>
  <si>
    <t>112</t>
  </si>
  <si>
    <t>0204</t>
  </si>
  <si>
    <t>9906011</t>
  </si>
  <si>
    <t>880</t>
  </si>
  <si>
    <t>Мобилизационная подготовка экономики</t>
  </si>
  <si>
    <t>Специальные расходы</t>
  </si>
  <si>
    <t>99000Р1</t>
  </si>
  <si>
    <t>0314</t>
  </si>
  <si>
    <t>360</t>
  </si>
  <si>
    <t>Иные выплаты населению</t>
  </si>
  <si>
    <t>0412001</t>
  </si>
  <si>
    <t>010М011</t>
  </si>
  <si>
    <t>010Н011</t>
  </si>
  <si>
    <t>0111001</t>
  </si>
  <si>
    <t>0111002</t>
  </si>
  <si>
    <t>0322001</t>
  </si>
  <si>
    <t>0322002</t>
  </si>
  <si>
    <t>0431001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</si>
  <si>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</si>
  <si>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</si>
  <si>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0235001</t>
  </si>
  <si>
    <t>0235002</t>
  </si>
  <si>
    <t>990П011</t>
  </si>
  <si>
    <t>Субсидии гражданам на приобретение жилья</t>
  </si>
  <si>
    <t>0222001</t>
  </si>
  <si>
    <t>0222002</t>
  </si>
  <si>
    <t>Физическая культура</t>
  </si>
  <si>
    <t>Массовый спорт</t>
  </si>
  <si>
    <t>Спорт высших достижений</t>
  </si>
  <si>
    <t>0242001</t>
  </si>
  <si>
    <t>0242002</t>
  </si>
  <si>
    <t>Глава муниципального образования МО "Усть-Коксинский район" РА</t>
  </si>
  <si>
    <t>Материально-техническое обеспечение районного Совета Депутатов</t>
  </si>
  <si>
    <t xml:space="preserve">Иные выплаты , за исключением фонда оплаты труда </t>
  </si>
  <si>
    <t>Материально-техническое обеспечение Администрации МО "Усть-Коксинский район" РА</t>
  </si>
  <si>
    <t xml:space="preserve">Создание оптимальных условий для обеспечения сохранности документов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 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</si>
  <si>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</si>
  <si>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</si>
  <si>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Мероприятия по профилактике алкоголизма, наркомании и табакокурение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</si>
  <si>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Мероприятия в области мобилизационной подготовки</t>
  </si>
  <si>
    <t>Резервный фонд МО "Усть-Коксинский район" РА по предуприждению и ликвидации чрезвычайных ситуаций и последствий стихийных бедствий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</si>
  <si>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</si>
  <si>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</si>
  <si>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 xml:space="preserve">Подготовка и проведение культурной программы в рамках подпрограммы  "Развитие конкурентных рынков" </t>
  </si>
  <si>
    <t>Создание условий для экономического роста и увеличения занятости населения в реальном секторе экономики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</si>
  <si>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Проведение кадастровых работ, постановка на кадастровый учет земельных участков в рамках подпрограммы «Повышение качества управления муниципальным имуществом и земельными участками»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</si>
  <si>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Повышение квалификации работников Администрации МО "Усть-Коксинский район" РА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</si>
  <si>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</si>
  <si>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«Социальное развитие МО «Усть-Коксинский район» Республики Алтай на 2013-2018 годы»</t>
  </si>
  <si>
    <t>0215001</t>
  </si>
  <si>
    <t>0215002</t>
  </si>
  <si>
    <t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</si>
  <si>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Реализация   образовательных программ сферы культуры и искусств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</si>
  <si>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0212001</t>
  </si>
  <si>
    <t>0213001</t>
  </si>
  <si>
    <t>0211001</t>
  </si>
  <si>
    <t>0211002</t>
  </si>
  <si>
    <t>0211003</t>
  </si>
  <si>
    <t>020М057</t>
  </si>
  <si>
    <t>020Ц057</t>
  </si>
  <si>
    <t>Обеспечение условий для проведения и развития культурно-досуговых услуг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</si>
  <si>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Повышение заработной платы работникам учреждений культуры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</si>
  <si>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Организация и проведение культурно-массовых, информационно-просветительских, культурно-досуговых мероприятий для различных категорий населения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</si>
  <si>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Организационное, финансовое и правовое обеспечение сохранения, пополнения музейного фонда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</si>
  <si>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Библиотечное, библиографическое, информационное обслуживание различных категорий пользователей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</si>
  <si>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Повышение заработной платы работникам библиотек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</si>
  <si>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</si>
  <si>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Материально-техническое обеспечение в Отделе Культуры в рамках Муниципальной программы «Социальное развитие МО «Усть-Коксинский район» Республики Алтай на 2013-2018 годы»</t>
  </si>
  <si>
    <t>Централизованное обслуживание Отдела Культуры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</si>
  <si>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0233001</t>
  </si>
  <si>
    <t>0233002</t>
  </si>
  <si>
    <t>0422001</t>
  </si>
  <si>
    <t>0231002</t>
  </si>
  <si>
    <t>0231003</t>
  </si>
  <si>
    <t>0232002</t>
  </si>
  <si>
    <t>0232004</t>
  </si>
  <si>
    <t>020М074</t>
  </si>
  <si>
    <t>020Н074</t>
  </si>
  <si>
    <t>020Ц074</t>
  </si>
  <si>
    <t>Обеспечение условий функционирования  дошкольных учреждений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</si>
  <si>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</si>
  <si>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</si>
  <si>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 xml:space="preserve"> Обеспечение условий для предоставления общеобразовательной услуги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</si>
  <si>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</si>
  <si>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</si>
  <si>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Централизованное обслуживание Управления образования и подведомственных ему учреждений в рамках Муниципальной программы «Социальное развитие МО «Усть-Коксинский район» Республики Алтай на 2013-2018 годы»</t>
  </si>
  <si>
    <t>030М092</t>
  </si>
  <si>
    <t>030Н092</t>
  </si>
  <si>
    <t>Материально-техническое обеспечение в Финансовом органе в рамках подпрограммы «Повышение качества управления муниципальным имуществом и земельными участками»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</si>
  <si>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>0411001</t>
  </si>
  <si>
    <t>0421001</t>
  </si>
  <si>
    <t>0421002</t>
  </si>
  <si>
    <t>Ремонт и содержание систем водоснабжения в рамках подпрограммы «Развитие внутренней инфраструктуры»
 Муниципальной программы «Повышение эффективности систем жизнеобеспечения в МО «Усть-Коксинский район» Республики Алтай на 2013-2018 годы»</t>
  </si>
  <si>
    <t>Проведение комплексных мероприятий в рамках энергосбережения на объектах социальной сферы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</si>
  <si>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и повышение энергетической эффективности в коммунальном хозяйстве, жилищной сфере и социальной сфере на территории муниципального образования «Усть-Коксинский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</si>
  <si>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0311001</t>
  </si>
  <si>
    <t>730</t>
  </si>
  <si>
    <t xml:space="preserve">Обслуживание муниципального долга </t>
  </si>
  <si>
    <t>0311054</t>
  </si>
  <si>
    <t>9909999</t>
  </si>
  <si>
    <t>0231502</t>
  </si>
  <si>
    <t xml:space="preserve"> Обеспечение выплаты заработной платы  и начислений на заработную плату с учетом повышения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</si>
  <si>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0232501</t>
  </si>
  <si>
    <t>Мероприятия по оздоровлению детей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</si>
  <si>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0236509</t>
  </si>
  <si>
    <t>0312514</t>
  </si>
  <si>
    <t>Субвенции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</si>
  <si>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</si>
  <si>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0435134</t>
  </si>
  <si>
    <t>0435135</t>
  </si>
  <si>
    <t>0214501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</si>
  <si>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</si>
  <si>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9902501</t>
  </si>
  <si>
    <t>9902511</t>
  </si>
  <si>
    <t>Осуществление государственных полномочий в области законодательства об административных правонарушениях</t>
  </si>
  <si>
    <t>9902502</t>
  </si>
  <si>
    <t>9902503</t>
  </si>
  <si>
    <t>9901501</t>
  </si>
  <si>
    <t>бюджета МО «Усть-Коксинский район» на  плановый период 2015 и 2016 годов</t>
  </si>
  <si>
    <t>2015г.</t>
  </si>
  <si>
    <t>Сумма измен. 2015г.</t>
  </si>
  <si>
    <t>С учетом измен 2015г.</t>
  </si>
  <si>
    <t>2016г</t>
  </si>
  <si>
    <t>Сумма измен. 2016г.</t>
  </si>
  <si>
    <t>С учетом измен 2016г.</t>
  </si>
  <si>
    <t xml:space="preserve">Материально-техническое обеспечение Администрации МО "Усть-Коксинский район" РА </t>
  </si>
  <si>
    <t>0236001</t>
  </si>
  <si>
    <t>0241000</t>
  </si>
  <si>
    <t>Осуществление технадзора по объектам капитального строительства и капитального ремонта в рамках подпрограммы "Развитие образования в МО "Усть-Коксинский район""  муниципальной программы «Социальное развитие"</t>
  </si>
  <si>
    <t>041В501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</si>
  <si>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</si>
  <si>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0242003</t>
  </si>
  <si>
    <t>0321000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</si>
  <si>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участками"  муниципальной программы «Управление муниципальными финансами"</t>
  </si>
  <si>
    <t>0244001</t>
  </si>
  <si>
    <t>Своевременное предуприждение населения о негативных воздействиях в рамках подпрограммы  «Развитие внутренней инфраструктуры» в рамках муниципальной программы «Повышение эффективности систем жизнеобеспечения"</t>
  </si>
  <si>
    <t>0432001</t>
  </si>
  <si>
    <t>Материально-техническое обеспечение в отделе сельского хозяйства 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</si>
  <si>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Организация и проведение мероприятий в области сельского хозяйства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</si>
  <si>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0112001</t>
  </si>
  <si>
    <t>Совершенствование системы учета земельных участков в рамках подпрограммы «Повышение качества управления муниципальным имуществом и земельными участками»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</si>
  <si>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 xml:space="preserve"> Приобретение жилья для переселения граждан из аварийного жилищного фонда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</si>
  <si>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Строительство  линий электропередач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</si>
  <si>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район""  муниципальной программы «Социальное развитие"</t>
  </si>
  <si>
    <t>0236002</t>
  </si>
  <si>
    <t>0243000</t>
  </si>
  <si>
    <t>Доплата пенсии муниципальным служащим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</si>
  <si>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0412002</t>
  </si>
  <si>
    <t>Предоставление социальных выплат на строительство и приобретение жилья в рамках подпрограммы «Обеспечение  доступным и комфортным жильем населения   МО «Усть-Коксинский  район»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</si>
  <si>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0121001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</si>
  <si>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</si>
  <si>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0122001</t>
  </si>
  <si>
    <t>Рекламно-информационные мероприятия направленные на продвижение имеджево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</si>
  <si>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0221001</t>
  </si>
  <si>
    <t>Проведение спортивных, физкультурно-оздоровительных, спортивно-массовых мероприятий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</si>
  <si>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0245001</t>
  </si>
  <si>
    <t>0245002</t>
  </si>
  <si>
    <t>0214001</t>
  </si>
  <si>
    <t>Пополнение, обеспечение сохранности библиотечного фонда  в рамках подпрограммы «Развитие культуры  Усть-Коксинского района»  Муниципальной программы «Социальное развитие МО «Усть-Коксинский район» Республики Алтай на 2013-2018 годы»</t>
  </si>
  <si>
    <t>0214002</t>
  </si>
  <si>
    <t>0214000</t>
  </si>
  <si>
    <t>Проведение 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</si>
  <si>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0234001</t>
  </si>
  <si>
    <t>Патриотическое воспитание в рамках подпрограммы "Развитие образования в МО "Усть-Коксинский район""  муниципальной программы «Социальное развитие"</t>
  </si>
  <si>
    <t>0234003</t>
  </si>
  <si>
    <t>Открытие семейных групп для детей дошкольного возраста в рамках подпрограммы "Развитие образования в МО "Усть-Коксинский район" Муниципальной программы «Социальное развитие"</t>
  </si>
  <si>
    <t>0231001</t>
  </si>
  <si>
    <t>0231506</t>
  </si>
  <si>
    <t>0231508</t>
  </si>
  <si>
    <t>Обеспечение условий для предоставления муниципальной образовательной услуги физкультурно-спортивного направления и проведение и участие в спортивно-массовых мероприятиях  в рамках подпрограммы "Развитие физической культуры и спорта" Муниципальной программы «Социальное развитие МО «Усть-Коксинский район» Республики Алтай на 2013-2018 годы»</t>
  </si>
  <si>
    <t>0232003</t>
  </si>
  <si>
    <t>Обеспечение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</si>
  <si>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</si>
  <si>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0231507</t>
  </si>
  <si>
    <t xml:space="preserve"> Совершенствование педагогического мастерства, посредством повышения квалификации педагогического и управленческого персонала образовательных организаций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</si>
  <si>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Повышение квалификации педагогических и управленческих кадров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</si>
  <si>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Материально-техническое обеспечение в Управлении Образования  в рамках Муниципальной программы «Социальное развитие МО «Усть-Коксинский район» Республики Алтай на 2013-2018 годы»</t>
  </si>
  <si>
    <t>0234002</t>
  </si>
  <si>
    <t>Проведение и реализация мероприятий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</si>
  <si>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Обеспечение выплаты заработной платы и начислений на нее  в рамках подпрограммы "Развитие образования" муниципальной программы «Социальное развитие МО «Усть-Коксинский район» Республики Алтай на 2013-2018 годы»</t>
  </si>
  <si>
    <t>0312001</t>
  </si>
  <si>
    <t xml:space="preserve">Осушествление учебного процесса общего образования п по основным общеобразовательным программам в муниципальных общеобразовательных  организациях , переход на новые  федеральные образовательные стандарты общего образования в рамках подпрограммы "Развитие образования" Муниципальной программы «Социальное развитие МО «Усть-Коксинский район» Республики Алтай на 2013-2018 годы»
</t>
  </si>
  <si>
    <t>9905118</t>
  </si>
  <si>
    <t xml:space="preserve">Субвенции на осуществление первичного воинского учета на территориях, где отсутствуют военные комиссариаты </t>
  </si>
  <si>
    <t>Обеспечение   сбалансированности бюджета МО «Усть-Коксинский район» Республики Алтай   посредством равномерного распределения во времени расходов на погашение муниципального   долга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</si>
  <si>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</si>
  <si>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0311055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</si>
  <si>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</si>
  <si>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540</t>
  </si>
  <si>
    <t xml:space="preserve">Иные межбюджетные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</si>
  <si>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Прочие межбюджетные трансферты общего характера</t>
  </si>
  <si>
    <t>0422002</t>
  </si>
  <si>
    <t>Ремонт и содержание систем водоснабжения в рамках подпрограммы «Развитие внутренней инфраструктуры» Муниципальной программы «Повышение эффективности систем жизнеобеспечения в МО «Усть-Коксинский район» Республики Алтай на 2013-2018 годы»</t>
  </si>
  <si>
    <t>0100011</t>
  </si>
  <si>
    <t>0121000</t>
  </si>
  <si>
    <t>0122000</t>
  </si>
  <si>
    <t>0236000</t>
  </si>
  <si>
    <t>0242000</t>
  </si>
  <si>
    <t>0244000</t>
  </si>
  <si>
    <t>0432000</t>
  </si>
  <si>
    <t>0111000</t>
  </si>
  <si>
    <t>0112000</t>
  </si>
  <si>
    <t>0322000</t>
  </si>
  <si>
    <t>0412000</t>
  </si>
  <si>
    <t>0411000</t>
  </si>
  <si>
    <t>0422000</t>
  </si>
  <si>
    <t>0431000</t>
  </si>
  <si>
    <t>0221000</t>
  </si>
  <si>
    <t>0245000</t>
  </si>
  <si>
    <t>0215000</t>
  </si>
  <si>
    <t>0211000</t>
  </si>
  <si>
    <t>0212000</t>
  </si>
  <si>
    <t>0213000</t>
  </si>
  <si>
    <t>0421000</t>
  </si>
  <si>
    <t>0200057</t>
  </si>
  <si>
    <t>0234000</t>
  </si>
  <si>
    <t>0231000</t>
  </si>
  <si>
    <t>0222000</t>
  </si>
  <si>
    <t>0232000</t>
  </si>
  <si>
    <t>0235000</t>
  </si>
  <si>
    <t>0200074</t>
  </si>
  <si>
    <t>0300092</t>
  </si>
  <si>
    <t>0312000</t>
  </si>
  <si>
    <t>0311000</t>
  </si>
  <si>
    <t>Внедрение стандарта деятельности органов местного самоуправления поинвестиционной привлекательности в муниципальном образовании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</si>
  <si>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«Экономическое развитие  муниципального образования «Усть-Коксинский район» Республики Алтай на 2013-2018 годы»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</si>
  <si>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район""  муниципальной программы «Социальное развитие"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</si>
  <si>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</si>
  <si>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«Социальное развитие"</t>
  </si>
  <si>
    <t>Создание условий для защиты населения от негативного воздействия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</si>
  <si>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Повышение эффективности управления в отделе сельского хозяйства в рамках Муниципальной  программы «Экономическое развитие  муниципального образования «Усть-Коксинский район» Республики Алтай на 2013-2018 годы»</t>
  </si>
  <si>
    <t>Развитие  сельского хозяйства и промышленного производства в рамках подпрограммы  "Развитие конкурентных рынков" Муниципальной  программы «Экономическое развитие  муниципального образования «Усть-Коксинский район» Республики Алтай на 2013-2018 годы»</t>
  </si>
  <si>
    <t>Развитие малого и среднего предпринимательства в МО «Усть-Коксинский район» Республики Алтай в рамках подпрограммы  "Развитие конкурентных рынков"  муниципальной  программы «Экономическое развитие  муниципального образования «Усть-Коксинский район» Республики Алтай на 2013-2018 годы»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</si>
  <si>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 и земельными участками"  муниципальной программы «Управление муниципальными финансами"</t>
  </si>
  <si>
    <t>Развитие жилищного строительства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</si>
  <si>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>Развитие и содержание систем водоснабжения, теплоснабжения в рамках подпрограммы "Развитие жилищно-коммунального комплекса»  муниципальной программы «Повышение эффективности систем жизнеобеспечения"</t>
  </si>
  <si>
    <t>Внедрение механизма энергосберегающего производства и потребление организаций коммунального комплекса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</si>
  <si>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Обустройство территории посредством строительства объектов  инженерной инфраструктуры  ( микрорайон Восточный, Башталинка) в рамках подпрограммы «Развитие внутренней инфраструктуры» в рамках муниципальной программы «Повышение эффективности систем жизнеобеспечения"</t>
  </si>
  <si>
    <t>Развитие физической культуры и спорта в рамках подпрограммы "Развитие физической культуры и спорта"  муниципальной программы «Социальное развитие"</t>
  </si>
  <si>
    <t>Развитие и укрепление эффективных механизмов прямой и обратной связи между органами местного самоуправления и общественности в рамках подпрограммы  "Развитие взаимодействия органов местного самоуправления и общества"  муниципальной программы «Социальное развитие"</t>
  </si>
  <si>
    <t>Создание условий для развития  качественного дополнительного образования в сфере культуры и искусства  в рамках подпрограммы  "Развитие культуры" муниципальной  программы «Социальное развитие"</t>
  </si>
  <si>
    <t>Развитие культурно-досуговой деятельности в рамках подпрограммы  "Развитие культуры" муниципальной  программы «Социальное развитие"</t>
  </si>
  <si>
    <t>Сохранение и развитие культурно-исторического наследия  в рамках подпрограммы  "Развитие культуры" муниципальной  программы «Социальное развитие"</t>
  </si>
  <si>
    <t xml:space="preserve">Комплектование и обеспечение сохранности библиотечных фондов
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
</t>
  </si>
  <si>
    <t>Повышение уровня и качества предоставления библиотечных услуг в рамках подпрограммы  "Развитие культуры" муниципальной  программы «Социальное развитие"</t>
  </si>
  <si>
    <t>Проведение комплексных меропрятий в рамках энергосбережениях  в учреждениях бюджетной сферы в рамках подпрограммы «Энергосбережение  и повышение энергетической эффективности» в рамках муниципальной программы «Повышение эффективности систем жизнеобеспечения"</t>
  </si>
  <si>
    <t>Повышение эффективности управления в Отделе Культуры в рамках Муниципальной программы «Социальное развитие МО «Усть-Коксинский район» Республики Алтай на 2013-2018 годы»</t>
  </si>
  <si>
    <t>"Молодеж Уймонской долины долины" в МО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</si>
  <si>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Развитие дошкольного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</si>
  <si>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«Социальное развитие"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</si>
  <si>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район""  муниципальной программы «Социальное развитие"</t>
  </si>
  <si>
    <t>0233000</t>
  </si>
  <si>
    <t>Развитие творческих способностей детей в системе дополнительного образования в рамках подпрограммы "Развитие образования в МО "Усть-Коксинский район""  муниципальной программы «Социальное развитие"</t>
  </si>
  <si>
    <t>Развитие дополнительного образования в сфере организации отдыха и оздоровления детей в рамках подпрограммы "Развитие образования в МО "Усть-Коксинский район""  муниципальной программы «Социальное развитие"</t>
  </si>
  <si>
    <t>Повышение эффективности управления в Управлении Образования в рамках Муниципальной программы «Социальное развитие МО «Усть-Коксинский район» Республики Алтай на 2013-2018 годы»</t>
  </si>
  <si>
    <t>Повышение эффективности управления в Финансовом органе в рамках подпрограммы «Повышение качества управления муниципальными финансами муниципального образования «Усть-Коксинский район» Муниципальной программы «Управление муниципальными финансами и имуществом в МО «Усть-Коксинский район» Республики Алтай на 2013-2018 годы»</t>
  </si>
  <si>
    <t xml:space="preserve">Повышение качества финансового менеджмента главных распорядителей средств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</si>
  <si>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 xml:space="preserve">Обеспечение сбалансированности     и устойчивости бюджета МО «Усть-Коксинский район» Республики Алтай в рамках подпрограммы "Повышение качества управления муниципальными финансами" муниципальной программы «Управление муниципальными финансами" </t>
  </si>
  <si>
    <t>Приложение 10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</si>
  <si>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</si>
  <si>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0244501</t>
  </si>
  <si>
    <t>орг местн самоупр</t>
  </si>
  <si>
    <t>з/пл</t>
  </si>
  <si>
    <t>глава</t>
  </si>
  <si>
    <t>председ</t>
  </si>
  <si>
    <t>совет</t>
  </si>
  <si>
    <t>адм</t>
  </si>
  <si>
    <t>архив</t>
  </si>
  <si>
    <t>с/х</t>
  </si>
  <si>
    <t>ок</t>
  </si>
  <si>
    <t>оо</t>
  </si>
  <si>
    <t>фу</t>
  </si>
  <si>
    <t>0237000</t>
  </si>
  <si>
    <t>0237001</t>
  </si>
  <si>
    <t>0237002</t>
  </si>
  <si>
    <t>01 1 1000</t>
  </si>
  <si>
    <t>01 1 2000</t>
  </si>
  <si>
    <t>01 2 1000</t>
  </si>
  <si>
    <t>01 2 2000</t>
  </si>
  <si>
    <t>02 1 1000</t>
  </si>
  <si>
    <t>02 1 2000</t>
  </si>
  <si>
    <t>02 1 3000</t>
  </si>
  <si>
    <t>02 1 4000</t>
  </si>
  <si>
    <t>02 1 5000</t>
  </si>
  <si>
    <t>02 1 6000</t>
  </si>
  <si>
    <t>02 2 1000</t>
  </si>
  <si>
    <t>02 2 2000</t>
  </si>
  <si>
    <t>02 3 1000</t>
  </si>
  <si>
    <t>02 3 2000</t>
  </si>
  <si>
    <t>02 3 3000</t>
  </si>
  <si>
    <t>02 3 4000</t>
  </si>
  <si>
    <t>02 3 5000</t>
  </si>
  <si>
    <t>02 3 6000</t>
  </si>
  <si>
    <t>02 4 1000</t>
  </si>
  <si>
    <t>02 4 2000</t>
  </si>
  <si>
    <t>02 4 3000</t>
  </si>
  <si>
    <t xml:space="preserve"> 02 4 4000  </t>
  </si>
  <si>
    <t>02 4 5000</t>
  </si>
  <si>
    <t>03 1 1000</t>
  </si>
  <si>
    <t>03 1 2000</t>
  </si>
  <si>
    <t>03 2 1000</t>
  </si>
  <si>
    <t>03 2 2000</t>
  </si>
  <si>
    <t>04 1 1000</t>
  </si>
  <si>
    <t>04 1 2000</t>
  </si>
  <si>
    <t>04 2 1000</t>
  </si>
  <si>
    <t>04 2 2000</t>
  </si>
  <si>
    <t>04 3 1000</t>
  </si>
  <si>
    <t>04 3 2000</t>
  </si>
  <si>
    <t>02 3 7000</t>
  </si>
  <si>
    <t>990Д111</t>
  </si>
  <si>
    <t>990Д211</t>
  </si>
  <si>
    <t>990Д311</t>
  </si>
  <si>
    <t>990Я011</t>
  </si>
  <si>
    <t>990Ф011</t>
  </si>
  <si>
    <t>99000Э2</t>
  </si>
  <si>
    <t>99000Э1</t>
  </si>
  <si>
    <t>010Я011</t>
  </si>
  <si>
    <t>010Ф011</t>
  </si>
  <si>
    <t>020Я057</t>
  </si>
  <si>
    <t>020Я074</t>
  </si>
  <si>
    <t>020Ф074</t>
  </si>
  <si>
    <t>030Я092</t>
  </si>
  <si>
    <t>030Ф092</t>
  </si>
  <si>
    <t>02315П1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</si>
  <si>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</si>
  <si>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</si>
  <si>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0411002</t>
  </si>
  <si>
    <t>0411003</t>
  </si>
  <si>
    <t>041Г503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</si>
  <si>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</si>
  <si>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</si>
  <si>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0431002</t>
  </si>
  <si>
    <t>243</t>
  </si>
  <si>
    <t>Закупка товаров, работ, услуг в целях капитального ремонта государственного (муниципального) имущества</t>
  </si>
  <si>
    <t>0415135</t>
  </si>
  <si>
    <t>Пособия, компенсации, меры социальной поддержки по публичным нормативным обязательствам</t>
  </si>
  <si>
    <t>1201</t>
  </si>
  <si>
    <t>Телевидение и радиовещание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</si>
  <si>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</si>
  <si>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0232001</t>
  </si>
  <si>
    <t>Обеспечение сопряжения сайта МО с интернет-порталом РА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</si>
  <si>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Развитие имиджевого потенциала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</si>
  <si>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Рекламно-информационные мероприятия направленные на продвижение имеджево потенциала в рамках подпрограммы  "Создание условий для развития инвестиционного, инновационного и имиджевого потенциала" муниципальной  программы "Экономическое развитие  муниципального образования "Усть-Коксинский район" Республики Алтай на 2013-2018 годы"</t>
  </si>
  <si>
    <t>Повышение эффективности управления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</si>
  <si>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</si>
  <si>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Материально-техническое обеспечение в отделе сельского хозяйства в рамках Муниципальной  программы "Экономическое развитие  муниципального образования "Усть-Коксинский район" Республики Алтай на 2013-2018 годы"</t>
  </si>
  <si>
    <t>Развитие  сельского хозяйства и промышленного производства в рамках подпрограммы  "Развитие конкурентных рынков" Муниципальной  программы "Экономическое развитие  муниципального образования "Усть-Коксинский район" Республики Алтай на 2013-2018 годы"</t>
  </si>
  <si>
    <t>Организация и проведение мероприятий в области сельского хозяйства в рамках подпрограммы  "Развитие конкурентных рынков" муниципальной  программы "Экономическое развитие  муниципального образования "Усть-Коксинский район" Республики Алтай на 2013-2018 годы"</t>
  </si>
  <si>
    <t>Развитие малого и среднего предпринимательства в МО "Усть-Коксинский район" Республики Алтай в рамках подпрограммы  "Развитие конкурентных рынков"  муниципальной  программы "Экономическое развитие  муниципального образования "Усть-Коксинский район" Республики Алтай на 2013-2018 годы"</t>
  </si>
  <si>
    <t>Создание условий для экономического роста и увеличения занятости населения в реальном секторе экономики в рамках подпрограммы  "Развитие конкурентных рынков" Муниципальной  программы "Экономическое развитие  муниципального образования "Усть-Коксинский район" Республики Алтай на 2013-2018 годы"</t>
  </si>
  <si>
    <t>Осуществление технадзора по объектам капитального строительства и капитального ремонта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</si>
  <si>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сохранности зданий и сооружений, строительство, реконструкция и капитальный ремонт объектов образования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</si>
  <si>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Создание  оптимальных условий для обеспечения сохранности документов  Архивного фонда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</si>
  <si>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Укрепление института семьи, повышение статуса семьи в обществе, возрождение и сохранение духовно – нравственных традиций семейных отношений, поднятие престижа разных профессий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</si>
  <si>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Проведение и реализация мероприятий направленных на укрепление института семьи, повышение статуса семьи в обществе, возрождение и сохранение духовно-нравственных традиций семейных отношений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</si>
  <si>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Организация проведений мероприятий, направленных на укрепление статуса профессий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</si>
  <si>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Мероприятия по профилактике алкоголизма, наркомании и табакокурение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</si>
  <si>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Создание оптимальных условий для обеспечения сохранности документов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</si>
  <si>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Содействие в работе заинтересованных служб по профилактике алкоголизма, наркомании, совершения правонарушений и преступлений в рамках подпрограммы 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</si>
  <si>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Мероприятия по выплате вознограждений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</si>
  <si>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Обеспечение софинансирования расходов на  капитальное строительство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</si>
  <si>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в сфере организации отдыха и оздоровления детей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</si>
  <si>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Доплата пенсии муниципальным служащим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</si>
  <si>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Развитие физической культуры и спорта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</si>
  <si>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Проведение спортивных, физкультурно-оздоровительных, спортивно-массовых мероприятий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</si>
  <si>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Производство и выпуск радио "Беловодье"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</si>
  <si>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Развитие и укрепление эффективных механизмов прямой и обратной связи между органами местного самоуправления и общественности в рамках подпрограммы 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</t>
  </si>
  <si>
    <t>Производство и выпуск газеты "Уймонские вести"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</si>
  <si>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Создание условий для развития  качественного дополнительного образования в сфере культуры и искусства 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</si>
  <si>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</si>
  <si>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Реализация   образовательных программ сферы культуры и искусств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</si>
  <si>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Сохранение и развитие культурно-досуговой деятельности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</si>
  <si>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Обеспечение условий для проведения и развития культурно-досуговых услуг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</si>
  <si>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Повышение заработной платы работникам учреждений культуры 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</si>
  <si>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Организация и проведение культурно-массовых, информационно-просветительских, культурно-досуговых мероприятий для различных категорий населения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</si>
  <si>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Сохранение и развитие культурно-исторического наследия 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</si>
  <si>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>Организационное, финансовое и правовое обеспечение сохранения, пополнения музейного фонда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</si>
  <si>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</t>
  </si>
  <si>
    <t xml:space="preserve">Комплектование и обеспечение сохранности библиотечных фондов
Повышение уровня и качества предоставления библиотечных услуг в рамках подпрограммы  "Развитие культуры" муниципальной  программы "Социальное развитие МО "Усть-Коксинский район" Республики Алтай на 2013-2018 годы"
</t>
  </si>
  <si>
    <t>Пополнение, обеспечение сохранности библиотечного фонда 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</si>
  <si>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Библиотечное, библиографическое, информационное обслуживание различных категорий пользователей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</si>
  <si>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Повышение заработной платы работникам библиотек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</si>
  <si>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Отделе Культуры в рамках Муниципальной программы "Социальное развитие МО "Усть-Коксинский район" Республики Алтай на 2013-2018 годы"</t>
  </si>
  <si>
    <t>Централизованное обслуживание Отдела Культуры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</si>
  <si>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Отделе Культуры в рамках Муниципальной программы "Социальное развитие МО "Усть-Коксинский район" Республики Алтай на 2013-2018 годы"</t>
  </si>
  <si>
    <t>Молодеж Уймонской долины долины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</si>
  <si>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Патриотическое воспитание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</si>
  <si>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Развитие дошкольного образования муниципального образования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</si>
  <si>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условий функционирования  дошкольных учреждений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</si>
  <si>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Открытие семейных групп для детей дошкольного возраста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</si>
  <si>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Обеспечение условий функционирования  дошкольных учреждений 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</si>
  <si>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Развитие дополнительного образования физкультурно-спортивного направления в рамках подпрограммы "Развитие физической культуры и спорта"  муниципальной программы "Социальное развитие МО "Усть-Коксинский район" Республики Алтай на 2013-2018 годы"</t>
  </si>
  <si>
    <t>Обеспечение условий для предоставления муниципальной образовательной услуги физкультурно-спортивного направления и проведение и участие в спортивно-массовых мероприятиях 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</si>
  <si>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неё с учётом повышения заработной платы работникам, а также педагогическим работникам в рамках подпрограммы "Развитие физической культуры и спорта" Муниципальной программы "Социальное развитие МО "Усть-Коксинский район" Республики Алтай на 2013-2018 годы"</t>
  </si>
  <si>
    <t xml:space="preserve"> Обеспечение выплаты заработной платы  и начислений на заработную плату с учетом повышения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</si>
  <si>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 xml:space="preserve"> Обеспечение условий для предоставления общеобразовательной услуги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</si>
  <si>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Развитие  общего образования муниципального образования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</si>
  <si>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сушествление учебного процесса общего образования п по основным общеобразовательным программам в муниципальных общеобразовательных  организациях , переход на новые  федеральные образовательные стандарты общего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</si>
  <si>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 xml:space="preserve"> Обеспечение выплаты заработной платы  и начислений на заработную плату с учетом повышения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</si>
  <si>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</si>
  <si>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Развитие творческих способностей детей в системе дополнительного образования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</si>
  <si>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Обеспечение условий для предоставления муниципальной услуги, организация проведения муниципальных  мероприятий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</si>
  <si>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с учетом повышения заработной платы работникам, а также повышения педагогическим работникам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</si>
  <si>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 xml:space="preserve"> Обеспечение условий для предоставления общеобразовательной услуги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</si>
  <si>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квалификации педагогических и управленческих кадров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</si>
  <si>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 xml:space="preserve"> Совершенствование педагогического мастерства, посредством повышения квалификации педагогического и управленческого персонала образовательных организаций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</si>
  <si>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Проведение и реализация мероприятий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</si>
  <si>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Обеспечение выплаты заработной платы и начислений на нее 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</si>
  <si>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Мероприятия по оздоровлению детей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</si>
  <si>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Повышение эффективности управления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</si>
  <si>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в рамках Муниципальной программы "Социальное развитие МО "Усть-Коксинский район" Республики Алтай на 2013-2018 годы"</t>
  </si>
  <si>
    <t>Материально-техническое обеспечение в Управлении Образования  в рамках Муниципальной программы "Социальное развитие МО "Усть-Коксинский район" Республики Алтай на 2013-2018 годы"</t>
  </si>
  <si>
    <t>Централизованное обслуживание Управления образования и подведомственных ему учреждений в рамках Муниципальной программы "Социальное развитие МО "Усть-Коксинский район" Республики Алтай на 2013-2018 годы"</t>
  </si>
  <si>
    <t>Обеспечение условий функционирования  дошкольных учреждений 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</si>
  <si>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</si>
  <si>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Повышение эффективности использования земельных участков 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</si>
  <si>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Проведение кадастровых работ, постановка на кадастровый учет земельных участков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</si>
  <si>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Совершенствование системы учета земельных участков в рамках подпрограммы "Повышение качества управления муниципальным имуществом"  муниципальной программы "Управление муниципальными финансами и муниципальным имуществом в МО "Усть-Коксинский район" Республики Алтай"</t>
  </si>
  <si>
    <t>Повышение эффективности управления в Финансовом органе в рамках подпрограммы "Повышение качества управления муниципальными финансами муниципального образования "Усть-Коксинский район" Муниципальной программы "Управление муниципальными финансами и муниципальным имуществом в МО "Усть-Коксинский район" Республики Алтай"</t>
  </si>
  <si>
    <t>Материально-техническое обеспечение в Финансовом органе  в рамках подпрограммы "Повышение качества управления муниципальными финансами муниципального образования "Усть-Коксинский район" Муниципальной программы "Управление муниципальными финансами и муниципальным имуществом в МО "Усть-Коксинский район" Республики Алтай"</t>
  </si>
  <si>
    <t>Материально-техническое обеспечение в Финансовом органе в рамках подпрограммы "Повышение качества управления муниципальными финансами муниципального образования "Усть-Коксинский район" Муниципальной программы "Управление муниципальными финансами и муниципальным имуществом в МО "Усть-Коксинский район" Республики Алтай"</t>
  </si>
  <si>
    <t xml:space="preserve">Повышение качества финансового менеджмента главных распорядителей средств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</si>
  <si>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Обеспечение компьютерной техникой и расходными материалами для обслуживания и ремонта компьютерной техникой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</si>
  <si>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Обеспечение сбалансированности     и устойчивости бюджета МО "Усть-Коксинский район" Республики Алтай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</si>
  <si>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Дотация на выравнивание из регионального  фонда финансовой поддержки поселений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</si>
  <si>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Иные межбюджетные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</si>
  <si>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Создание условий для защиты населения от негативного воздействия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</si>
  <si>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Своевременное предуприждение населения о негативных воздействиях в рамках подпрограммы  "Развитие внутренней инфраструктуры" муниципальной программы "Повышение эффективности систем жизнеобеспечения" на  2013-2018 годы"</t>
  </si>
  <si>
    <t>Развитие жилищного строительства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</si>
  <si>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Приобретение жилья для переселения граждан из аварийного жилищного фонда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</si>
  <si>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Развитие и содержание систем водоснабжения, теплоснабжения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</si>
  <si>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Ремонт и содержание систем водоснабжения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</si>
  <si>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Ремонт и содержание систем теплоснабжения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</si>
  <si>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Мероприятия направленные на увеличение оборотных средств в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</si>
  <si>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 рамках подпрограммы "Развитие жилищно-коммунального комплекса"
 муниципальной программы "Повышение эффективности систем жизнеобеспечения" на  2013-2018 годы"</t>
  </si>
  <si>
    <t>Обустройство территории посредством строительства объектов  инженерной инфраструктуры  ( микрорайон Восточный, Башталинка)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</si>
  <si>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Строительство  линий электропередач  ( микрорайон Восточный, Башталинка)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</si>
  <si>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Водоснабжение новых  микрорайонов  района в рамках подпрограммы "Развитие внутренней инфраструктуры" муниципальной программы "Повышение эффективности систем жизнеобеспечения" на  2013-2018 годы"</t>
  </si>
  <si>
    <t>Предоставление социальных выплат на строительство и приобретение жилья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</si>
  <si>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Субвенции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</si>
  <si>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Проведение комплексных меропрятий в рамках энергосбережениях  в учреждениях бюджетной сферы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</si>
  <si>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Проведение  меропрятий в рамках энергосбережениях  в учреждениях бюджетной сферы в рамках подпрограммы "Энергосбережение  и повышение энергетической эффективности"  муниципальной программы "Повышение эффективности систем жизнеобеспечения" на  2013-2018 годы"</t>
  </si>
  <si>
    <t xml:space="preserve">Дотация на выравнивание из районного фонда финансовой поддержки поселений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</si>
  <si>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Фонд оплаты труда и страховые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</si>
  <si>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</si>
  <si>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Фонд оплаты труда государственных (муниципальных) органов и страховые взносы 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</si>
  <si>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</si>
  <si>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</si>
  <si>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</si>
  <si>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</si>
  <si>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</si>
  <si>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</si>
  <si>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условий для нормальной жизнедеятельности детей, соблюдение санитарно-гигиеничеких норм и правил, пожарной безопасности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</si>
  <si>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 xml:space="preserve">к Решению "О бюджете муниципального  </t>
  </si>
  <si>
    <t>Приложение 4</t>
  </si>
  <si>
    <t>831</t>
  </si>
  <si>
    <t xml:space="preserve"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органов), органов местного самоуправления либо должностных лиц этих органов, а также в результате </t>
  </si>
  <si>
    <t>0246001</t>
  </si>
  <si>
    <t xml:space="preserve">Использование современных информационных технологий в рамках подпрограммы в рамках подпрограммы "Развитие взаимодействия органов местного самоуправления и общества"  Муниципальной программы "Социальное развитие МО "Усть-Коксинский район" Республики Алтай на 2013-2018 годы" </t>
  </si>
  <si>
    <t>0246002</t>
  </si>
  <si>
    <t xml:space="preserve">Приобретение и использование информационных ресурсов в рамках подпрограммы "Развитие взаимодействия органов местного самоуправления и общества"   Муниципальной программы "Социальное развитие МО "Усть-Коксинский район" Республики Алтай на 2013-2018 годы" </t>
  </si>
  <si>
    <t>0247501</t>
  </si>
  <si>
    <t>Мероприятия по выплате вознаграждений за добровольную сдачу огнестрельного оружия в рамках подпрограммы "Развитие взаимодействия органов местного самоуправления и общества" Муниципальной программы "Социальное развитие МО "Усть-Коксинский район" Республики Алтай на 2013-2018 годы"</t>
  </si>
  <si>
    <t>0412005</t>
  </si>
  <si>
    <t>Проведение капитального ремонта многоквартирных домов 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</si>
  <si>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Обеспечение софинансирования капитальных вложений в объекты муниципальной собственности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</si>
  <si>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0412004</t>
  </si>
  <si>
    <t>441</t>
  </si>
  <si>
    <t>Приобретение жилья отдельным категориям граждан 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</si>
  <si>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Бюджетные инвестиции на приобретение объектов недвижимого имущества казенным учреждениям</t>
  </si>
  <si>
    <t>0236003</t>
  </si>
  <si>
    <t>031Б512</t>
  </si>
  <si>
    <t xml:space="preserve">Субсидии по реализации мероприятия по разработке схем теплоснабжения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</si>
  <si>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 xml:space="preserve">Обеспечение   сбалансированности бюджета МО "Усть-Коксинский район" Республики Алтай   посредством равномерного распределения во времени расходов на погашение муниципального   долга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</si>
  <si>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Мероприятия по проведению капитального и текущего ремонта объектов общеобразовательных учреждений в рамках подпрограммы "Развитие образования в МО "Усть-Коксинский район"  муниципальной программы "Социальное развитие МО "Усть-Коксинский район" РА на 2013-2018 годы"</t>
  </si>
  <si>
    <t>023Б522</t>
  </si>
  <si>
    <t>Мероприятия, направленные на обеспечение энергосбережения  в муниципальных учреждениях в рамках подпрограммы "Развитие образования в МО "Усть-Коксинский район" муниципальной программы "Социальное развитие МО "Усть-Коксинский район" Республики Алтай на 2013-2018 годы"</t>
  </si>
  <si>
    <t>0215147</t>
  </si>
  <si>
    <t>Выплата денежного поощрения по результатам конкурса лучшим муниципальным учреждениями культуры в рамках подпрограммы "Развитие культуры  Усть-Коксинского района"  Муниципальной программы "Социальное развитие МО "Усть-Коксинский район" Республики Алтай на 2013-2018 годы"</t>
  </si>
  <si>
    <t>0246004</t>
  </si>
  <si>
    <t xml:space="preserve">Содействие становления и развития местного самоуправления в рамках подпрограммы "Развитие взаимодействия органов местного самоуправления и общества"   </t>
  </si>
  <si>
    <t>99000Ш1</t>
  </si>
  <si>
    <t>Резервный фонд Правительства Республики Алтайпо предупреждению и ликвидации чрезвычайных ситуаций чрезвычайных ситуаций и последствий стихийных бедствий</t>
  </si>
  <si>
    <t>99000Ш2</t>
  </si>
  <si>
    <t>Мероприятия по ликвидации чрезвычайных ситуаций и последствий стихийных бедствий за счет средств Резервного фонда Правительства Республики Алтай</t>
  </si>
  <si>
    <t>0409</t>
  </si>
  <si>
    <t>0435403</t>
  </si>
  <si>
    <t xml:space="preserve"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рамках подпрограммы "Развитие внутренней инфраструктуры" </t>
  </si>
  <si>
    <t>Дорожное хозяйство (дорожные фонды)</t>
  </si>
  <si>
    <t>0419502</t>
  </si>
  <si>
    <t>0419601</t>
  </si>
  <si>
    <t>0419602</t>
  </si>
  <si>
    <t>04315П1</t>
  </si>
  <si>
    <t>04325П1</t>
  </si>
  <si>
    <t>0435018</t>
  </si>
  <si>
    <t>Обеспечение земельных участков инженерной инфраструктурой, бесплатно предоставленных  в собственность отдельным категориям граждан в рамках подпрограммы "Развитие внутренней инфраструктуры" муниципальной программы "Повышение эффективности систем жизнеобес</t>
  </si>
  <si>
    <t>Обустройство территории посредством строительства объектов  инженерной инфраструктуры  ( микрорайон Восточный, Башталинка) в рамках подпрограммы "Развитие внутренней инфраструктуры" муниципальной программы "Повышение эффективности систем жизнеобеспечения"</t>
  </si>
  <si>
    <t>0235059</t>
  </si>
  <si>
    <t xml:space="preserve">Мероприятия по проведению капитального и текущего ремонта объектов общеобразовательных учреждений в рамках подпрограммы "Развитие образования в МО "Усть-Коксинский район"  </t>
  </si>
  <si>
    <t>0231598</t>
  </si>
  <si>
    <t xml:space="preserve">Повышение оплаты труда педагогическим работникам в моу дополнительного образования детей в рамках подпрограммы "Развитие образования в МО "Усть-Коксинский район" </t>
  </si>
  <si>
    <t>0235018</t>
  </si>
  <si>
    <t>Проведение  мероприятий в рамках энергосбережениях  в учреждениях бюджетной сферы в рамках подпрограммы "Энергосбережение  и повышение энергетической эффективности"  МП "Повышение эффективности систем жизнеобеспечения" на  2013-2018 годы"</t>
  </si>
  <si>
    <t>0411571</t>
  </si>
  <si>
    <t>Мероприятия по улучшению жилищных условий граждан, проживающих в сельской местности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</si>
  <si>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0412003</t>
  </si>
  <si>
    <t>322</t>
  </si>
  <si>
    <t>Мероприятия направленные наулучшение жилищных условий граждан, проживающих в сельской местности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</si>
  <si>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0415018</t>
  </si>
  <si>
    <t>0231510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</si>
  <si>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образования в МО "Усть-Коксинский район"  </t>
  </si>
  <si>
    <t>0211510</t>
  </si>
  <si>
    <t>0211599</t>
  </si>
  <si>
    <t>Повышение заработной платы работникам учреждений культуры  в рамках подпрограммы "Развитие культуры  Усть-Коксинского района"  Муниципальной программы "Социальное развитие МО "Усть-Коксинский район" РА на 2013-2018 годы"</t>
  </si>
  <si>
    <t>0201599</t>
  </si>
  <si>
    <t>Повышение заработной платы работникам учреждений культуры  в рамках Муниципальной программы "Социальное развитие МО "Усть-Коксинский район" РА на 2013-2018 годы"</t>
  </si>
  <si>
    <t>0231501</t>
  </si>
  <si>
    <t>Субсидии на модернизацию системы дошкольного образования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</si>
  <si>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0221598</t>
  </si>
  <si>
    <t xml:space="preserve">Повышение оплаты труда педагогическим работникам в моу дополнительного образования детей в рамках подпрограммы "Развитие физической культуры и спорта"  </t>
  </si>
  <si>
    <t>0231509</t>
  </si>
  <si>
    <t>0235097</t>
  </si>
  <si>
    <t xml:space="preserve">Создание в образовательных учреждениях, расположенных в сельсеой местности, условий для занятия физической культурой и спортом в рамках подпрограммы "Развитие образования в МО "Усть-Коксинский район"  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</si>
  <si>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</si>
  <si>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</si>
  <si>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</si>
  <si>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</si>
  <si>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 xml:space="preserve">Субсидии по реализации мероприятий  ГП  РА "Развитие жилищно-коммунального и транспортного комплекса" в рамках подпрограммы "Повышение качества управления муниципальными финансами" </t>
  </si>
  <si>
    <t>0318501</t>
  </si>
  <si>
    <t>030П092</t>
  </si>
  <si>
    <t>0311599</t>
  </si>
  <si>
    <t>Субсидии на реализацию мероприятия "Самый благоустроенный населенный пункт в Республике Алтай" в рамках подпрограммы "Повышение качества управления муниципальными финансами"</t>
  </si>
  <si>
    <t xml:space="preserve">Повышение квалификации работников в Финансовом органе в рамках подпрограммы "Повышение качества управления муниципальными финансами муниципального образования "Усть-Коксинский район" </t>
  </si>
  <si>
    <t xml:space="preserve">Субсидии на повышение заработной платы работникам учреждений культуры  в рамках подпрограммы "Повышение качества управления муниципальными финансами" </t>
  </si>
  <si>
    <t>Обеспечение мероприятий по переселению граждан из аварийного жилищного фонда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</si>
  <si>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Обеспечение мероприятий по капитальному ремонту многоквартирных домов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</si>
  <si>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0315403</t>
  </si>
  <si>
    <t>Межбюджетные трансферты на восстановление поврежденных в результате крупномасштабного наводнения и паводка автомобильных дорог  и мостов в рамках подпрограммы "Повышение качества управления муниципальными финансами"</t>
  </si>
  <si>
    <t>01</t>
  </si>
  <si>
    <t>01 0</t>
  </si>
  <si>
    <t xml:space="preserve">01 1 </t>
  </si>
  <si>
    <t>01 2</t>
  </si>
  <si>
    <t>02 0</t>
  </si>
  <si>
    <t>02</t>
  </si>
  <si>
    <t>02 1</t>
  </si>
  <si>
    <t>02 2</t>
  </si>
  <si>
    <t>02 3</t>
  </si>
  <si>
    <t>02 4</t>
  </si>
  <si>
    <t>03</t>
  </si>
  <si>
    <t>03 0</t>
  </si>
  <si>
    <t>03 1</t>
  </si>
  <si>
    <t>03 2</t>
  </si>
  <si>
    <t>04</t>
  </si>
  <si>
    <t>04 0</t>
  </si>
  <si>
    <t>04 1</t>
  </si>
  <si>
    <t>04 2</t>
  </si>
  <si>
    <t>04 3</t>
  </si>
  <si>
    <t>0247502</t>
  </si>
  <si>
    <t>Своевременное предупреждение населения о негативных воздействиях в рамках подпрограммы "Развитие внутренней инфраструктуры" муниципальной программы "Повышение эффективности систем жизнеобеспечения" на 2013-2018 годы"</t>
  </si>
  <si>
    <t>0135064</t>
  </si>
  <si>
    <t>622</t>
  </si>
  <si>
    <t>Мероприятия по софинансированию муниципальных программ (подпрограмм) развития малого и среднего предпринимательства в рамках подпрограммы "Развитие малого и среднего предпринимательства" МП "Экономическое развитие МО "Усть-Коксинский район" РА на 2013-2018 годы"</t>
  </si>
  <si>
    <t>Субсидии автономным учреждениям на иные цели</t>
  </si>
  <si>
    <t>0412006</t>
  </si>
  <si>
    <t>Обеспечение мероприятий по капитальному ремонту зданий муниципального имущества в рамках подпрограммы "Развитие жилищно-коммунального комплекса" муниципальной программы "Повышение эффективности систем жизнеобеспечения" на 2013-2018 годы"</t>
  </si>
  <si>
    <t>0246005</t>
  </si>
  <si>
    <t xml:space="preserve">Предоставление  гарантий муниципальным служащим в рамках подпрограммы "Развитие взаимодействия органов местного самоуправления и общества"   Муниципальной программы "Социальное развитие МО "Усть-Коксинский район" Республики Алтай на 2013-2018 годы" </t>
  </si>
  <si>
    <t>0235014</t>
  </si>
  <si>
    <t>Реализация мероприятий федеральной целевой программы "Культура России (2012 - 2018 годы)" в рамках подпрограммы "Развитие образования" Муниципальной программы "Социальное развитие МО "Усть-Коксинский район" Республики Алтай на 2013-2018 годы"</t>
  </si>
  <si>
    <t>0215014</t>
  </si>
  <si>
    <t>Реализация мероприятий федеральной целевой программы "Культура России (2012 - 2018 годы)" в рамках подпрограммы "Развитие культуры Усть-Коксинского района"  Муниципальной программы "Социальное развитие МО "Усть-Коксинский район" Республики Алтай на 2013-2018 годы"</t>
  </si>
  <si>
    <t>0215190</t>
  </si>
  <si>
    <t>Осуществление мероприятий за счет субсидий на государственную поддержку (грант) комплексного развития региональных и муниципальных учреждений культуры в рамках подпрограммы "Развитие культуры Усть-Коксинского района" Муниципальной программы "Социальное развитие МО "Усть-Коксинский район" Республики Алтай на 2013-2018 годы"</t>
  </si>
  <si>
    <t>0315190</t>
  </si>
  <si>
    <t xml:space="preserve">Субсидии на государственную поддержку (грант) комплексного развития региональных и муниципальных учреждений культуры в рамках подпрограммы "Повышение качества управления муниципальными финансами" муниципальной программы "Управление муниципальными финансами и муниципальным имуществом в МО "Усть-Коксинский район" Республики Алтай" </t>
  </si>
  <si>
    <t>9905104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</si>
  <si>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</si>
  <si>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0235172</t>
  </si>
  <si>
    <t>к  отчету "Об исполнении бюджета</t>
  </si>
  <si>
    <t>Исполнение расходов бюджета МО "Усть-Коксинский район" РА</t>
  </si>
  <si>
    <t>по ведомственной классификации расходов на  2014г</t>
  </si>
  <si>
    <t>Уточненный план на год, руб.</t>
  </si>
  <si>
    <t>Исполнено, руб.</t>
  </si>
  <si>
    <t xml:space="preserve">Процент исполнения,% </t>
  </si>
  <si>
    <t>МО "Усть-Коксинский район" за 2014 год"</t>
  </si>
  <si>
    <t>Молодежь Уймонской долины 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</si>
  <si>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Молодежь Уймонской  долины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</si>
  <si>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Средства резервного фонда Президента РФ на капитальный ремонт зданий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</si>
  <si>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Молодежь Уймонской долины в МО "Усть-Коксинский район" в рамках подпрограммы "Развитие образования в МО "Усть-Коксинский район"  муниципальной программы "Социальное развитие МО "Усть-Коксинский район" Республики Алтай на 2013-2018 годы"</t>
  </si>
  <si>
    <t>Проведение комплексных мероприятий в рамках энергосбережениях  в учреждениях бюджетной сферы в рамках подпрограммы "Энергосбережение  и повышение энергетической эффективности"   муниципальной программы "Повышение эффективности систем жизнеобеспечения" на  2013-2018 годы"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</si>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</sst>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10"/>
      <name val="Arial Cyr"/>
      <charset val="204"/>
    </font>
    <font>
      <b/>
      <sz val="9"/>
      <color indexed="8"/>
      <name val="Tahoma"/>
      <family val="2"/>
      <charset val="204"/>
    </font>
    <font>
      <sz val="8"/>
      <color rgb="FFFF0000"/>
      <name val="Arial Cyr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43" fontId="11" fillId="4" borderId="0" xfId="1" applyFont="1" applyFill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" fontId="11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 wrapText="1"/>
    </xf>
    <xf numFmtId="4" fontId="8" fillId="7" borderId="1" xfId="1" applyNumberFormat="1" applyFont="1" applyFill="1" applyBorder="1" applyAlignment="1">
      <alignment horizontal="center" vertical="center"/>
    </xf>
    <xf numFmtId="0" fontId="0" fillId="7" borderId="0" xfId="0" applyFill="1"/>
    <xf numFmtId="4" fontId="3" fillId="7" borderId="1" xfId="1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" fontId="11" fillId="7" borderId="0" xfId="1" applyNumberFormat="1" applyFont="1" applyFill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/>
    </xf>
    <xf numFmtId="4" fontId="0" fillId="7" borderId="0" xfId="0" applyNumberFormat="1" applyFill="1"/>
    <xf numFmtId="4" fontId="2" fillId="7" borderId="11" xfId="1" applyNumberFormat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49" fontId="0" fillId="7" borderId="0" xfId="0" applyNumberFormat="1" applyFill="1"/>
    <xf numFmtId="0" fontId="0" fillId="7" borderId="0" xfId="0" applyFill="1" applyAlignment="1"/>
    <xf numFmtId="49" fontId="0" fillId="7" borderId="0" xfId="0" applyNumberFormat="1" applyFill="1" applyAlignment="1"/>
    <xf numFmtId="49" fontId="7" fillId="7" borderId="0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/>
    <xf numFmtId="0" fontId="16" fillId="7" borderId="0" xfId="0" applyFont="1" applyFill="1"/>
    <xf numFmtId="49" fontId="2" fillId="7" borderId="2" xfId="0" applyNumberFormat="1" applyFont="1" applyFill="1" applyBorder="1" applyAlignment="1">
      <alignment horizontal="center" vertical="center" wrapText="1"/>
    </xf>
    <xf numFmtId="2" fontId="0" fillId="7" borderId="0" xfId="0" applyNumberFormat="1" applyFill="1"/>
    <xf numFmtId="4" fontId="11" fillId="7" borderId="0" xfId="1" applyNumberFormat="1" applyFont="1" applyFill="1" applyBorder="1" applyAlignment="1">
      <alignment horizontal="center" vertical="center"/>
    </xf>
    <xf numFmtId="4" fontId="15" fillId="7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center"/>
    </xf>
    <xf numFmtId="49" fontId="2" fillId="7" borderId="7" xfId="0" applyNumberFormat="1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left" vertical="center" wrapText="1"/>
    </xf>
    <xf numFmtId="4" fontId="11" fillId="7" borderId="7" xfId="1" applyNumberFormat="1" applyFont="1" applyFill="1" applyBorder="1" applyAlignment="1">
      <alignment horizontal="center" vertical="center"/>
    </xf>
    <xf numFmtId="4" fontId="2" fillId="7" borderId="7" xfId="1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left" vertical="center" wrapText="1"/>
    </xf>
    <xf numFmtId="4" fontId="2" fillId="7" borderId="12" xfId="1" applyNumberFormat="1" applyFont="1" applyFill="1" applyBorder="1" applyAlignment="1">
      <alignment horizontal="center" vertical="center" wrapText="1"/>
    </xf>
    <xf numFmtId="4" fontId="11" fillId="7" borderId="12" xfId="1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left" vertical="center" wrapText="1"/>
    </xf>
    <xf numFmtId="4" fontId="2" fillId="7" borderId="0" xfId="1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49" fontId="17" fillId="7" borderId="1" xfId="0" applyNumberFormat="1" applyFont="1" applyFill="1" applyBorder="1" applyAlignment="1">
      <alignment horizontal="left" vertical="center" wrapText="1"/>
    </xf>
    <xf numFmtId="0" fontId="0" fillId="7" borderId="1" xfId="0" applyFill="1" applyBorder="1"/>
    <xf numFmtId="4" fontId="18" fillId="7" borderId="0" xfId="0" applyNumberFormat="1" applyFont="1" applyFill="1"/>
    <xf numFmtId="4" fontId="11" fillId="7" borderId="0" xfId="0" applyNumberFormat="1" applyFont="1" applyFill="1"/>
    <xf numFmtId="2" fontId="11" fillId="7" borderId="0" xfId="0" applyNumberFormat="1" applyFont="1" applyFill="1"/>
    <xf numFmtId="49" fontId="2" fillId="7" borderId="1" xfId="0" applyNumberFormat="1" applyFont="1" applyFill="1" applyBorder="1" applyAlignment="1">
      <alignment horizontal="left" vertical="top" wrapText="1"/>
    </xf>
    <xf numFmtId="49" fontId="2" fillId="7" borderId="8" xfId="0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right"/>
    </xf>
    <xf numFmtId="4" fontId="11" fillId="8" borderId="0" xfId="1" applyNumberFormat="1" applyFont="1" applyFill="1" applyAlignment="1">
      <alignment horizontal="center" vertical="center"/>
    </xf>
    <xf numFmtId="3" fontId="0" fillId="7" borderId="0" xfId="0" applyNumberFormat="1" applyFill="1" applyAlignment="1">
      <alignment horizontal="center"/>
    </xf>
    <xf numFmtId="4" fontId="11" fillId="9" borderId="0" xfId="1" applyNumberFormat="1" applyFont="1" applyFill="1" applyAlignment="1">
      <alignment horizontal="center" vertical="center"/>
    </xf>
    <xf numFmtId="4" fontId="0" fillId="9" borderId="0" xfId="0" applyNumberFormat="1" applyFill="1"/>
    <xf numFmtId="43" fontId="20" fillId="0" borderId="1" xfId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15" fillId="0" borderId="1" xfId="0" applyNumberFormat="1" applyFont="1" applyFill="1" applyBorder="1" applyAlignment="1">
      <alignment horizontal="center"/>
    </xf>
    <xf numFmtId="4" fontId="0" fillId="0" borderId="0" xfId="0" applyNumberFormat="1" applyFill="1"/>
    <xf numFmtId="4" fontId="11" fillId="0" borderId="0" xfId="1" applyNumberFormat="1" applyFont="1" applyFill="1" applyAlignment="1">
      <alignment horizontal="center" vertical="center"/>
    </xf>
    <xf numFmtId="4" fontId="2" fillId="8" borderId="1" xfId="1" applyNumberFormat="1" applyFont="1" applyFill="1" applyBorder="1" applyAlignment="1">
      <alignment horizontal="center" vertical="center" wrapText="1"/>
    </xf>
    <xf numFmtId="4" fontId="11" fillId="8" borderId="1" xfId="1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left" vertical="center" wrapText="1"/>
    </xf>
    <xf numFmtId="49" fontId="3" fillId="7" borderId="4" xfId="0" applyNumberFormat="1" applyFont="1" applyFill="1" applyBorder="1" applyAlignment="1">
      <alignment horizontal="left" vertical="center" wrapText="1"/>
    </xf>
    <xf numFmtId="49" fontId="3" fillId="7" borderId="8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49" fontId="19" fillId="2" borderId="0" xfId="0" applyNumberFormat="1" applyFont="1" applyFill="1" applyBorder="1" applyAlignment="1">
      <alignment horizontal="center" vertical="top" wrapText="1"/>
    </xf>
    <xf numFmtId="49" fontId="7" fillId="7" borderId="0" xfId="0" applyNumberFormat="1" applyFont="1" applyFill="1" applyBorder="1" applyAlignment="1">
      <alignment horizontal="center" vertical="top" wrapText="1"/>
    </xf>
    <xf numFmtId="0" fontId="12" fillId="7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6"/>
  <sheetViews>
    <sheetView tabSelected="1" view="pageBreakPreview" topLeftCell="A49" zoomScaleNormal="100" zoomScaleSheetLayoutView="100" workbookViewId="0">
      <selection activeCell="E55" sqref="E55"/>
    </sheetView>
  </sheetViews>
  <sheetFormatPr defaultColWidth="9.140625" defaultRowHeight="12.75" x14ac:dyDescent="0.2"/>
  <cols>
    <col min="1" max="2" width="6.5703125" style="68" customWidth="1"/>
    <col min="3" max="3" width="8.28515625" style="78" customWidth="1"/>
    <col min="4" max="4" width="4.5703125" style="78" customWidth="1"/>
    <col min="5" max="5" width="47.28515625" style="68" customWidth="1"/>
    <col min="6" max="6" width="15" style="71" customWidth="1"/>
    <col min="7" max="7" width="15" style="123" customWidth="1"/>
    <col min="8" max="8" width="14.7109375" style="123" customWidth="1"/>
    <col min="9" max="9" width="2.7109375" style="68" customWidth="1"/>
    <col min="10" max="10" width="10.7109375" style="68" customWidth="1"/>
    <col min="11" max="11" width="13.28515625" style="68" customWidth="1"/>
    <col min="12" max="12" width="10.5703125" style="68" customWidth="1"/>
    <col min="13" max="13" width="10" style="68" customWidth="1"/>
    <col min="14" max="14" width="12.28515625" style="68" customWidth="1"/>
    <col min="15" max="15" width="9.140625" style="68" customWidth="1"/>
    <col min="16" max="16" width="11.28515625" style="68" customWidth="1"/>
    <col min="17" max="17" width="12" style="68" customWidth="1"/>
    <col min="18" max="16384" width="9.140625" style="68"/>
  </cols>
  <sheetData>
    <row r="1" spans="1:8" ht="16.5" customHeight="1" x14ac:dyDescent="0.25">
      <c r="E1" s="129" t="s">
        <v>1332</v>
      </c>
      <c r="F1" s="129"/>
      <c r="G1" s="129"/>
      <c r="H1" s="129"/>
    </row>
    <row r="2" spans="1:8" ht="15" customHeight="1" x14ac:dyDescent="0.25">
      <c r="E2" s="129" t="s">
        <v>1320</v>
      </c>
      <c r="F2" s="129"/>
      <c r="G2" s="129"/>
      <c r="H2" s="129"/>
    </row>
    <row r="3" spans="1:8" ht="17.25" customHeight="1" x14ac:dyDescent="0.25">
      <c r="E3" s="130" t="s">
        <v>1326</v>
      </c>
      <c r="F3" s="130"/>
      <c r="G3" s="130"/>
      <c r="H3" s="130"/>
    </row>
    <row r="4" spans="1:8" ht="8.25" customHeight="1" x14ac:dyDescent="0.25">
      <c r="A4" s="79"/>
      <c r="B4" s="79"/>
      <c r="C4" s="80"/>
      <c r="D4" s="80"/>
      <c r="E4" s="133"/>
      <c r="F4" s="133"/>
      <c r="G4" s="133"/>
      <c r="H4" s="133"/>
    </row>
    <row r="5" spans="1:8" ht="15" customHeight="1" x14ac:dyDescent="0.2">
      <c r="A5" s="134" t="s">
        <v>1321</v>
      </c>
      <c r="B5" s="134"/>
      <c r="C5" s="134"/>
      <c r="D5" s="134"/>
      <c r="E5" s="134"/>
      <c r="F5" s="134"/>
      <c r="G5" s="134"/>
      <c r="H5" s="134"/>
    </row>
    <row r="6" spans="1:8" ht="18.75" customHeight="1" x14ac:dyDescent="0.2">
      <c r="A6" s="131" t="s">
        <v>1322</v>
      </c>
      <c r="B6" s="131"/>
      <c r="C6" s="131"/>
      <c r="D6" s="131"/>
      <c r="E6" s="131"/>
      <c r="F6" s="131"/>
      <c r="G6" s="131"/>
      <c r="H6" s="131"/>
    </row>
    <row r="7" spans="1:8" ht="9" customHeight="1" x14ac:dyDescent="0.2">
      <c r="A7" s="132"/>
      <c r="B7" s="132"/>
      <c r="C7" s="132"/>
      <c r="D7" s="132"/>
      <c r="E7" s="132"/>
      <c r="F7" s="132"/>
      <c r="G7" s="132"/>
      <c r="H7" s="132"/>
    </row>
    <row r="8" spans="1:8" ht="28.5" customHeight="1" x14ac:dyDescent="0.2">
      <c r="A8" s="82" t="s">
        <v>464</v>
      </c>
      <c r="B8" s="82" t="s">
        <v>465</v>
      </c>
      <c r="C8" s="82" t="s">
        <v>466</v>
      </c>
      <c r="D8" s="82" t="s">
        <v>467</v>
      </c>
      <c r="E8" s="82" t="s">
        <v>468</v>
      </c>
      <c r="F8" s="116" t="s">
        <v>1323</v>
      </c>
      <c r="G8" s="116" t="s">
        <v>1324</v>
      </c>
      <c r="H8" s="117" t="s">
        <v>1325</v>
      </c>
    </row>
    <row r="9" spans="1:8" hidden="1" x14ac:dyDescent="0.2">
      <c r="A9" s="83" t="s">
        <v>469</v>
      </c>
      <c r="B9" s="83" t="s">
        <v>470</v>
      </c>
      <c r="C9" s="83" t="s">
        <v>471</v>
      </c>
      <c r="D9" s="83" t="s">
        <v>472</v>
      </c>
      <c r="E9" s="83" t="s">
        <v>473</v>
      </c>
      <c r="F9" s="72" t="s">
        <v>58</v>
      </c>
      <c r="G9" s="119" t="s">
        <v>474</v>
      </c>
      <c r="H9" s="119" t="s">
        <v>58</v>
      </c>
    </row>
    <row r="10" spans="1:8" ht="22.5" customHeight="1" x14ac:dyDescent="0.2">
      <c r="A10" s="82" t="s">
        <v>475</v>
      </c>
      <c r="B10" s="84"/>
      <c r="C10" s="82"/>
      <c r="D10" s="82"/>
      <c r="E10" s="70" t="s">
        <v>476</v>
      </c>
      <c r="F10" s="69">
        <f>F11+F14+F25+F46+F52+F57+F139+F142+F149+F163+F187+F206+F219+F259+F285+F289+F292+F297+F315+F318+F322+F329+F336+F248+F333+F184+F181</f>
        <v>147869332.03</v>
      </c>
      <c r="G10" s="38">
        <f>G11+G14+G25+G46+G52+G57+G139+G142+G149+G163+G187+G206+G219+G259+G285+G289+G292+G297+G315+G318+G322+G329+G336+G248+G333+G184+G181</f>
        <v>145394001.65999997</v>
      </c>
      <c r="H10" s="38">
        <f>G10/F10*100</f>
        <v>98.326001520384338</v>
      </c>
    </row>
    <row r="11" spans="1:8" ht="22.5" customHeight="1" x14ac:dyDescent="0.2">
      <c r="A11" s="63" t="s">
        <v>475</v>
      </c>
      <c r="B11" s="63" t="s">
        <v>477</v>
      </c>
      <c r="C11" s="63"/>
      <c r="D11" s="63"/>
      <c r="E11" s="77" t="s">
        <v>478</v>
      </c>
      <c r="F11" s="66">
        <f>F12</f>
        <v>1241371</v>
      </c>
      <c r="G11" s="39">
        <f>G12</f>
        <v>1236096.01</v>
      </c>
      <c r="H11" s="39">
        <f>G11/F11*100</f>
        <v>99.575067405312353</v>
      </c>
    </row>
    <row r="12" spans="1:8" ht="22.5" customHeight="1" x14ac:dyDescent="0.2">
      <c r="A12" s="63" t="s">
        <v>475</v>
      </c>
      <c r="B12" s="63" t="s">
        <v>477</v>
      </c>
      <c r="C12" s="63" t="s">
        <v>730</v>
      </c>
      <c r="D12" s="63"/>
      <c r="E12" s="77" t="s">
        <v>773</v>
      </c>
      <c r="F12" s="66">
        <f>F13</f>
        <v>1241371</v>
      </c>
      <c r="G12" s="39">
        <f>G13</f>
        <v>1236096.01</v>
      </c>
      <c r="H12" s="39">
        <f t="shared" ref="H12:H75" si="0">G12/F12*100</f>
        <v>99.575067405312353</v>
      </c>
    </row>
    <row r="13" spans="1:8" ht="35.25" customHeight="1" x14ac:dyDescent="0.2">
      <c r="A13" s="63" t="s">
        <v>475</v>
      </c>
      <c r="B13" s="63" t="s">
        <v>477</v>
      </c>
      <c r="C13" s="63" t="s">
        <v>730</v>
      </c>
      <c r="D13" s="63">
        <v>121</v>
      </c>
      <c r="E13" s="77" t="s">
        <v>1187</v>
      </c>
      <c r="F13" s="66">
        <v>1241371</v>
      </c>
      <c r="G13" s="39">
        <v>1236096.01</v>
      </c>
      <c r="H13" s="39">
        <f t="shared" si="0"/>
        <v>99.575067405312353</v>
      </c>
    </row>
    <row r="14" spans="1:8" ht="30" customHeight="1" x14ac:dyDescent="0.2">
      <c r="A14" s="63" t="s">
        <v>475</v>
      </c>
      <c r="B14" s="63" t="s">
        <v>483</v>
      </c>
      <c r="C14" s="63"/>
      <c r="D14" s="63"/>
      <c r="E14" s="77" t="s">
        <v>484</v>
      </c>
      <c r="F14" s="66">
        <f>+F20+F15+F17</f>
        <v>1788166</v>
      </c>
      <c r="G14" s="39">
        <f>+G20+G15+G17</f>
        <v>1778889.1300000001</v>
      </c>
      <c r="H14" s="39">
        <f t="shared" si="0"/>
        <v>99.4812075612667</v>
      </c>
    </row>
    <row r="15" spans="1:8" ht="22.5" customHeight="1" x14ac:dyDescent="0.2">
      <c r="A15" s="63" t="s">
        <v>475</v>
      </c>
      <c r="B15" s="63" t="s">
        <v>483</v>
      </c>
      <c r="C15" s="63" t="s">
        <v>1051</v>
      </c>
      <c r="D15" s="63"/>
      <c r="E15" s="77" t="s">
        <v>486</v>
      </c>
      <c r="F15" s="66">
        <f>F16</f>
        <v>1233679</v>
      </c>
      <c r="G15" s="39">
        <f>G16</f>
        <v>1233672.6100000001</v>
      </c>
      <c r="H15" s="39">
        <f t="shared" si="0"/>
        <v>99.999482037061512</v>
      </c>
    </row>
    <row r="16" spans="1:8" ht="35.25" customHeight="1" x14ac:dyDescent="0.2">
      <c r="A16" s="63" t="s">
        <v>475</v>
      </c>
      <c r="B16" s="63" t="s">
        <v>483</v>
      </c>
      <c r="C16" s="63" t="s">
        <v>1051</v>
      </c>
      <c r="D16" s="63">
        <v>121</v>
      </c>
      <c r="E16" s="77" t="s">
        <v>1187</v>
      </c>
      <c r="F16" s="66">
        <v>1233679</v>
      </c>
      <c r="G16" s="39">
        <v>1233672.6100000001</v>
      </c>
      <c r="H16" s="39">
        <f t="shared" si="0"/>
        <v>99.999482037061512</v>
      </c>
    </row>
    <row r="17" spans="1:8" ht="22.5" customHeight="1" x14ac:dyDescent="0.2">
      <c r="A17" s="63" t="s">
        <v>475</v>
      </c>
      <c r="B17" s="63" t="s">
        <v>483</v>
      </c>
      <c r="C17" s="63" t="s">
        <v>1052</v>
      </c>
      <c r="D17" s="63"/>
      <c r="E17" s="77" t="s">
        <v>488</v>
      </c>
      <c r="F17" s="66">
        <f>F18+F19</f>
        <v>114000</v>
      </c>
      <c r="G17" s="39">
        <f>G18+G19</f>
        <v>107000</v>
      </c>
      <c r="H17" s="39">
        <f t="shared" si="0"/>
        <v>93.859649122807014</v>
      </c>
    </row>
    <row r="18" spans="1:8" ht="22.5" customHeight="1" x14ac:dyDescent="0.2">
      <c r="A18" s="63" t="s">
        <v>475</v>
      </c>
      <c r="B18" s="63" t="s">
        <v>483</v>
      </c>
      <c r="C18" s="63" t="s">
        <v>1052</v>
      </c>
      <c r="D18" s="63">
        <v>122</v>
      </c>
      <c r="E18" s="77" t="s">
        <v>1188</v>
      </c>
      <c r="F18" s="65">
        <v>6000</v>
      </c>
      <c r="G18" s="40">
        <v>0</v>
      </c>
      <c r="H18" s="39">
        <f t="shared" si="0"/>
        <v>0</v>
      </c>
    </row>
    <row r="19" spans="1:8" ht="43.5" customHeight="1" x14ac:dyDescent="0.2">
      <c r="A19" s="63" t="s">
        <v>475</v>
      </c>
      <c r="B19" s="63" t="s">
        <v>483</v>
      </c>
      <c r="C19" s="63" t="s">
        <v>1052</v>
      </c>
      <c r="D19" s="63">
        <v>123</v>
      </c>
      <c r="E19" s="77" t="s">
        <v>1189</v>
      </c>
      <c r="F19" s="65">
        <v>108000</v>
      </c>
      <c r="G19" s="40">
        <v>107000</v>
      </c>
      <c r="H19" s="39">
        <f t="shared" si="0"/>
        <v>99.074074074074076</v>
      </c>
    </row>
    <row r="20" spans="1:8" ht="22.5" customHeight="1" x14ac:dyDescent="0.2">
      <c r="A20" s="63" t="s">
        <v>475</v>
      </c>
      <c r="B20" s="63" t="s">
        <v>483</v>
      </c>
      <c r="C20" s="63" t="s">
        <v>1053</v>
      </c>
      <c r="D20" s="63"/>
      <c r="E20" s="77" t="s">
        <v>774</v>
      </c>
      <c r="F20" s="65">
        <f>F21+F22+F23+F24</f>
        <v>440487</v>
      </c>
      <c r="G20" s="40">
        <f>G21+G22+G23+G24</f>
        <v>438216.52</v>
      </c>
      <c r="H20" s="39">
        <f t="shared" si="0"/>
        <v>99.484552325040241</v>
      </c>
    </row>
    <row r="21" spans="1:8" ht="33.75" customHeight="1" x14ac:dyDescent="0.2">
      <c r="A21" s="63" t="s">
        <v>475</v>
      </c>
      <c r="B21" s="63" t="s">
        <v>483</v>
      </c>
      <c r="C21" s="63" t="s">
        <v>1053</v>
      </c>
      <c r="D21" s="63">
        <v>121</v>
      </c>
      <c r="E21" s="77" t="s">
        <v>1187</v>
      </c>
      <c r="F21" s="65">
        <v>272905</v>
      </c>
      <c r="G21" s="40">
        <v>272904.43</v>
      </c>
      <c r="H21" s="39">
        <f t="shared" si="0"/>
        <v>99.999791136109621</v>
      </c>
    </row>
    <row r="22" spans="1:8" ht="25.5" customHeight="1" x14ac:dyDescent="0.2">
      <c r="A22" s="63" t="s">
        <v>475</v>
      </c>
      <c r="B22" s="63" t="s">
        <v>483</v>
      </c>
      <c r="C22" s="63" t="s">
        <v>1053</v>
      </c>
      <c r="D22" s="63">
        <v>122</v>
      </c>
      <c r="E22" s="77" t="s">
        <v>1188</v>
      </c>
      <c r="F22" s="65">
        <v>32332</v>
      </c>
      <c r="G22" s="40">
        <v>31455</v>
      </c>
      <c r="H22" s="39">
        <f t="shared" si="0"/>
        <v>97.287517011010763</v>
      </c>
    </row>
    <row r="23" spans="1:8" ht="25.5" customHeight="1" x14ac:dyDescent="0.2">
      <c r="A23" s="63" t="s">
        <v>475</v>
      </c>
      <c r="B23" s="63" t="s">
        <v>483</v>
      </c>
      <c r="C23" s="63" t="s">
        <v>1053</v>
      </c>
      <c r="D23" s="63">
        <v>242</v>
      </c>
      <c r="E23" s="77" t="s">
        <v>451</v>
      </c>
      <c r="F23" s="66">
        <v>36120</v>
      </c>
      <c r="G23" s="39">
        <v>36110</v>
      </c>
      <c r="H23" s="39">
        <f t="shared" si="0"/>
        <v>99.97231450719822</v>
      </c>
    </row>
    <row r="24" spans="1:8" ht="25.5" customHeight="1" x14ac:dyDescent="0.2">
      <c r="A24" s="63" t="s">
        <v>475</v>
      </c>
      <c r="B24" s="63" t="s">
        <v>483</v>
      </c>
      <c r="C24" s="63" t="s">
        <v>1053</v>
      </c>
      <c r="D24" s="63">
        <v>244</v>
      </c>
      <c r="E24" s="77" t="s">
        <v>1190</v>
      </c>
      <c r="F24" s="66">
        <v>99130</v>
      </c>
      <c r="G24" s="39">
        <v>97747.09</v>
      </c>
      <c r="H24" s="39">
        <f t="shared" si="0"/>
        <v>98.604953091899532</v>
      </c>
    </row>
    <row r="25" spans="1:8" ht="33" customHeight="1" x14ac:dyDescent="0.2">
      <c r="A25" s="63" t="s">
        <v>475</v>
      </c>
      <c r="B25" s="63" t="s">
        <v>489</v>
      </c>
      <c r="C25" s="63"/>
      <c r="D25" s="63"/>
      <c r="E25" s="77" t="s">
        <v>490</v>
      </c>
      <c r="F25" s="66">
        <f>F29+F36+F34+F27</f>
        <v>18211278.060000002</v>
      </c>
      <c r="G25" s="39">
        <f>G29+G36+G34+G27</f>
        <v>18114521.02</v>
      </c>
      <c r="H25" s="39">
        <f t="shared" si="0"/>
        <v>99.468697146453849</v>
      </c>
    </row>
    <row r="26" spans="1:8" ht="83.25" hidden="1" customHeight="1" x14ac:dyDescent="0.2">
      <c r="A26" s="63" t="s">
        <v>475</v>
      </c>
      <c r="B26" s="63" t="s">
        <v>489</v>
      </c>
      <c r="C26" s="63" t="s">
        <v>936</v>
      </c>
      <c r="D26" s="63"/>
      <c r="E26" s="77" t="s">
        <v>966</v>
      </c>
      <c r="F26" s="65">
        <f>F27</f>
        <v>0</v>
      </c>
      <c r="G26" s="40">
        <f>G27</f>
        <v>0</v>
      </c>
      <c r="H26" s="39" t="e">
        <f t="shared" si="0"/>
        <v>#DIV/0!</v>
      </c>
    </row>
    <row r="27" spans="1:8" ht="63.75" hidden="1" customHeight="1" x14ac:dyDescent="0.2">
      <c r="A27" s="63" t="s">
        <v>475</v>
      </c>
      <c r="B27" s="63" t="s">
        <v>489</v>
      </c>
      <c r="C27" s="63" t="s">
        <v>891</v>
      </c>
      <c r="D27" s="63"/>
      <c r="E27" s="77" t="s">
        <v>892</v>
      </c>
      <c r="F27" s="65">
        <f>F28</f>
        <v>0</v>
      </c>
      <c r="G27" s="40">
        <f>G28</f>
        <v>0</v>
      </c>
      <c r="H27" s="39" t="e">
        <f t="shared" si="0"/>
        <v>#DIV/0!</v>
      </c>
    </row>
    <row r="28" spans="1:8" ht="23.25" hidden="1" customHeight="1" x14ac:dyDescent="0.2">
      <c r="A28" s="63" t="s">
        <v>475</v>
      </c>
      <c r="B28" s="63" t="s">
        <v>489</v>
      </c>
      <c r="C28" s="63" t="s">
        <v>891</v>
      </c>
      <c r="D28" s="63" t="s">
        <v>443</v>
      </c>
      <c r="E28" s="77" t="s">
        <v>451</v>
      </c>
      <c r="F28" s="65">
        <v>0</v>
      </c>
      <c r="G28" s="40">
        <v>0</v>
      </c>
      <c r="H28" s="39" t="e">
        <f t="shared" si="0"/>
        <v>#DIV/0!</v>
      </c>
    </row>
    <row r="29" spans="1:8" ht="31.5" customHeight="1" x14ac:dyDescent="0.2">
      <c r="A29" s="63" t="s">
        <v>475</v>
      </c>
      <c r="B29" s="63" t="s">
        <v>489</v>
      </c>
      <c r="C29" s="63" t="s">
        <v>854</v>
      </c>
      <c r="D29" s="63"/>
      <c r="E29" s="77" t="s">
        <v>853</v>
      </c>
      <c r="F29" s="65">
        <f>F30+F31+F32+F33</f>
        <v>903000</v>
      </c>
      <c r="G29" s="40">
        <f>G30+G31+G32+G33</f>
        <v>903000</v>
      </c>
      <c r="H29" s="39">
        <f t="shared" si="0"/>
        <v>100</v>
      </c>
    </row>
    <row r="30" spans="1:8" ht="34.5" customHeight="1" x14ac:dyDescent="0.2">
      <c r="A30" s="63" t="s">
        <v>475</v>
      </c>
      <c r="B30" s="63" t="s">
        <v>489</v>
      </c>
      <c r="C30" s="63" t="s">
        <v>854</v>
      </c>
      <c r="D30" s="63" t="s">
        <v>440</v>
      </c>
      <c r="E30" s="77" t="s">
        <v>1187</v>
      </c>
      <c r="F30" s="65">
        <v>754579.2</v>
      </c>
      <c r="G30" s="40">
        <v>754579.2</v>
      </c>
      <c r="H30" s="39">
        <f t="shared" si="0"/>
        <v>100</v>
      </c>
    </row>
    <row r="31" spans="1:8" ht="20.25" customHeight="1" x14ac:dyDescent="0.2">
      <c r="A31" s="63" t="s">
        <v>475</v>
      </c>
      <c r="B31" s="63" t="s">
        <v>489</v>
      </c>
      <c r="C31" s="63" t="s">
        <v>854</v>
      </c>
      <c r="D31" s="63" t="s">
        <v>441</v>
      </c>
      <c r="E31" s="77" t="s">
        <v>1188</v>
      </c>
      <c r="F31" s="65">
        <v>23600</v>
      </c>
      <c r="G31" s="40">
        <v>23600</v>
      </c>
      <c r="H31" s="39">
        <f t="shared" si="0"/>
        <v>100</v>
      </c>
    </row>
    <row r="32" spans="1:8" ht="24" customHeight="1" x14ac:dyDescent="0.2">
      <c r="A32" s="63" t="s">
        <v>475</v>
      </c>
      <c r="B32" s="63" t="s">
        <v>489</v>
      </c>
      <c r="C32" s="63" t="s">
        <v>854</v>
      </c>
      <c r="D32" s="63" t="s">
        <v>443</v>
      </c>
      <c r="E32" s="77" t="s">
        <v>451</v>
      </c>
      <c r="F32" s="65">
        <v>34225</v>
      </c>
      <c r="G32" s="40">
        <v>34225</v>
      </c>
      <c r="H32" s="39">
        <f t="shared" si="0"/>
        <v>100</v>
      </c>
    </row>
    <row r="33" spans="1:8" ht="25.5" customHeight="1" x14ac:dyDescent="0.2">
      <c r="A33" s="63" t="s">
        <v>475</v>
      </c>
      <c r="B33" s="63" t="s">
        <v>489</v>
      </c>
      <c r="C33" s="63" t="s">
        <v>854</v>
      </c>
      <c r="D33" s="63" t="s">
        <v>439</v>
      </c>
      <c r="E33" s="77" t="s">
        <v>1190</v>
      </c>
      <c r="F33" s="65">
        <v>90595.8</v>
      </c>
      <c r="G33" s="40">
        <v>90595.8</v>
      </c>
      <c r="H33" s="39">
        <f t="shared" si="0"/>
        <v>100</v>
      </c>
    </row>
    <row r="34" spans="1:8" ht="31.5" customHeight="1" x14ac:dyDescent="0.2">
      <c r="A34" s="63" t="s">
        <v>475</v>
      </c>
      <c r="B34" s="63" t="s">
        <v>489</v>
      </c>
      <c r="C34" s="63" t="s">
        <v>1055</v>
      </c>
      <c r="D34" s="63"/>
      <c r="E34" s="77" t="s">
        <v>867</v>
      </c>
      <c r="F34" s="65">
        <f>F35</f>
        <v>3258300</v>
      </c>
      <c r="G34" s="40">
        <f>G35</f>
        <v>3233579.28</v>
      </c>
      <c r="H34" s="39">
        <f t="shared" si="0"/>
        <v>99.241300064450783</v>
      </c>
    </row>
    <row r="35" spans="1:8" ht="33" customHeight="1" x14ac:dyDescent="0.2">
      <c r="A35" s="63" t="s">
        <v>475</v>
      </c>
      <c r="B35" s="63" t="s">
        <v>489</v>
      </c>
      <c r="C35" s="63" t="s">
        <v>1055</v>
      </c>
      <c r="D35" s="63" t="s">
        <v>440</v>
      </c>
      <c r="E35" s="77" t="s">
        <v>1187</v>
      </c>
      <c r="F35" s="65">
        <v>3258300</v>
      </c>
      <c r="G35" s="40">
        <v>3233579.28</v>
      </c>
      <c r="H35" s="39">
        <f t="shared" si="0"/>
        <v>99.241300064450783</v>
      </c>
    </row>
    <row r="36" spans="1:8" ht="23.25" customHeight="1" x14ac:dyDescent="0.2">
      <c r="A36" s="63" t="s">
        <v>475</v>
      </c>
      <c r="B36" s="63" t="s">
        <v>489</v>
      </c>
      <c r="C36" s="63" t="s">
        <v>1054</v>
      </c>
      <c r="D36" s="63"/>
      <c r="E36" s="77" t="s">
        <v>776</v>
      </c>
      <c r="F36" s="65">
        <f>F37+F38+F39+F40+F42+F43+F41</f>
        <v>14049978.060000001</v>
      </c>
      <c r="G36" s="40">
        <f>G37+G38+G39+G40+G42+G43+G41</f>
        <v>13977941.74</v>
      </c>
      <c r="H36" s="39">
        <f t="shared" si="0"/>
        <v>99.487285178009728</v>
      </c>
    </row>
    <row r="37" spans="1:8" ht="34.5" customHeight="1" x14ac:dyDescent="0.2">
      <c r="A37" s="63" t="s">
        <v>475</v>
      </c>
      <c r="B37" s="63" t="s">
        <v>489</v>
      </c>
      <c r="C37" s="63" t="s">
        <v>1054</v>
      </c>
      <c r="D37" s="63" t="s">
        <v>440</v>
      </c>
      <c r="E37" s="77" t="s">
        <v>1187</v>
      </c>
      <c r="F37" s="65">
        <v>10194720</v>
      </c>
      <c r="G37" s="40">
        <v>10139451.9</v>
      </c>
      <c r="H37" s="39">
        <f t="shared" si="0"/>
        <v>99.457875253072174</v>
      </c>
    </row>
    <row r="38" spans="1:8" ht="24" customHeight="1" x14ac:dyDescent="0.2">
      <c r="A38" s="63" t="s">
        <v>475</v>
      </c>
      <c r="B38" s="63" t="s">
        <v>489</v>
      </c>
      <c r="C38" s="63" t="s">
        <v>1054</v>
      </c>
      <c r="D38" s="63" t="s">
        <v>441</v>
      </c>
      <c r="E38" s="77" t="s">
        <v>1188</v>
      </c>
      <c r="F38" s="65">
        <v>564600</v>
      </c>
      <c r="G38" s="40">
        <v>560588.66</v>
      </c>
      <c r="H38" s="39">
        <f t="shared" si="0"/>
        <v>99.289525327665601</v>
      </c>
    </row>
    <row r="39" spans="1:8" ht="21" customHeight="1" x14ac:dyDescent="0.2">
      <c r="A39" s="63" t="s">
        <v>475</v>
      </c>
      <c r="B39" s="63" t="s">
        <v>489</v>
      </c>
      <c r="C39" s="63" t="s">
        <v>1054</v>
      </c>
      <c r="D39" s="63" t="s">
        <v>443</v>
      </c>
      <c r="E39" s="77" t="s">
        <v>451</v>
      </c>
      <c r="F39" s="65">
        <v>353595</v>
      </c>
      <c r="G39" s="40">
        <v>350784.93</v>
      </c>
      <c r="H39" s="39">
        <f t="shared" si="0"/>
        <v>99.205285708225517</v>
      </c>
    </row>
    <row r="40" spans="1:8" ht="24" customHeight="1" x14ac:dyDescent="0.2">
      <c r="A40" s="63" t="s">
        <v>475</v>
      </c>
      <c r="B40" s="63" t="s">
        <v>489</v>
      </c>
      <c r="C40" s="63" t="s">
        <v>1054</v>
      </c>
      <c r="D40" s="63" t="s">
        <v>439</v>
      </c>
      <c r="E40" s="77" t="s">
        <v>1190</v>
      </c>
      <c r="F40" s="65">
        <v>2723907.87</v>
      </c>
      <c r="G40" s="40">
        <v>2721637.24</v>
      </c>
      <c r="H40" s="39">
        <f t="shared" si="0"/>
        <v>99.91664071957031</v>
      </c>
    </row>
    <row r="41" spans="1:8" ht="58.5" customHeight="1" x14ac:dyDescent="0.2">
      <c r="A41" s="63" t="s">
        <v>475</v>
      </c>
      <c r="B41" s="63" t="s">
        <v>489</v>
      </c>
      <c r="C41" s="63" t="s">
        <v>1054</v>
      </c>
      <c r="D41" s="63" t="s">
        <v>1197</v>
      </c>
      <c r="E41" s="77" t="s">
        <v>1198</v>
      </c>
      <c r="F41" s="65">
        <v>15390.19</v>
      </c>
      <c r="G41" s="40">
        <v>15390.19</v>
      </c>
      <c r="H41" s="39">
        <f t="shared" si="0"/>
        <v>100</v>
      </c>
    </row>
    <row r="42" spans="1:8" ht="18" customHeight="1" x14ac:dyDescent="0.2">
      <c r="A42" s="63" t="s">
        <v>475</v>
      </c>
      <c r="B42" s="63" t="s">
        <v>489</v>
      </c>
      <c r="C42" s="63" t="s">
        <v>1054</v>
      </c>
      <c r="D42" s="63" t="s">
        <v>735</v>
      </c>
      <c r="E42" s="77" t="s">
        <v>736</v>
      </c>
      <c r="F42" s="65">
        <v>157000</v>
      </c>
      <c r="G42" s="40">
        <v>153172</v>
      </c>
      <c r="H42" s="39">
        <f t="shared" si="0"/>
        <v>97.561783439490441</v>
      </c>
    </row>
    <row r="43" spans="1:8" ht="26.25" customHeight="1" x14ac:dyDescent="0.2">
      <c r="A43" s="63" t="s">
        <v>475</v>
      </c>
      <c r="B43" s="63" t="s">
        <v>489</v>
      </c>
      <c r="C43" s="63" t="s">
        <v>1054</v>
      </c>
      <c r="D43" s="63" t="s">
        <v>737</v>
      </c>
      <c r="E43" s="77" t="s">
        <v>738</v>
      </c>
      <c r="F43" s="65">
        <v>40765</v>
      </c>
      <c r="G43" s="40">
        <v>36916.82</v>
      </c>
      <c r="H43" s="39">
        <f t="shared" si="0"/>
        <v>90.560088311051146</v>
      </c>
    </row>
    <row r="44" spans="1:8" ht="24" hidden="1" customHeight="1" x14ac:dyDescent="0.2">
      <c r="A44" s="105"/>
      <c r="B44" s="105"/>
      <c r="C44" s="105"/>
      <c r="D44" s="105"/>
      <c r="E44" s="105"/>
      <c r="F44" s="105"/>
      <c r="G44" s="120"/>
      <c r="H44" s="39" t="e">
        <f t="shared" si="0"/>
        <v>#DIV/0!</v>
      </c>
    </row>
    <row r="45" spans="1:8" ht="17.25" hidden="1" customHeight="1" x14ac:dyDescent="0.2">
      <c r="A45" s="105"/>
      <c r="B45" s="105"/>
      <c r="C45" s="105"/>
      <c r="D45" s="105"/>
      <c r="E45" s="105"/>
      <c r="F45" s="105"/>
      <c r="G45" s="120"/>
      <c r="H45" s="39" t="e">
        <f t="shared" si="0"/>
        <v>#DIV/0!</v>
      </c>
    </row>
    <row r="46" spans="1:8" ht="38.25" customHeight="1" x14ac:dyDescent="0.2">
      <c r="A46" s="63" t="s">
        <v>475</v>
      </c>
      <c r="B46" s="63" t="s">
        <v>637</v>
      </c>
      <c r="C46" s="63"/>
      <c r="D46" s="63"/>
      <c r="E46" s="77" t="s">
        <v>638</v>
      </c>
      <c r="F46" s="65">
        <f>F47</f>
        <v>659500</v>
      </c>
      <c r="G46" s="40">
        <f>G47</f>
        <v>659401.23</v>
      </c>
      <c r="H46" s="39">
        <f t="shared" si="0"/>
        <v>99.985023502653519</v>
      </c>
    </row>
    <row r="47" spans="1:8" ht="22.5" customHeight="1" x14ac:dyDescent="0.2">
      <c r="A47" s="63" t="s">
        <v>475</v>
      </c>
      <c r="B47" s="63" t="s">
        <v>637</v>
      </c>
      <c r="C47" s="63" t="s">
        <v>1055</v>
      </c>
      <c r="D47" s="63"/>
      <c r="E47" s="77" t="s">
        <v>867</v>
      </c>
      <c r="F47" s="65">
        <f>F48+F49+F51+F50</f>
        <v>659500</v>
      </c>
      <c r="G47" s="40">
        <f>G48+G49+G51+G50</f>
        <v>659401.23</v>
      </c>
      <c r="H47" s="39">
        <f t="shared" si="0"/>
        <v>99.985023502653519</v>
      </c>
    </row>
    <row r="48" spans="1:8" ht="33" customHeight="1" x14ac:dyDescent="0.2">
      <c r="A48" s="63" t="s">
        <v>475</v>
      </c>
      <c r="B48" s="63" t="s">
        <v>637</v>
      </c>
      <c r="C48" s="63" t="s">
        <v>1055</v>
      </c>
      <c r="D48" s="63" t="s">
        <v>440</v>
      </c>
      <c r="E48" s="77" t="s">
        <v>1187</v>
      </c>
      <c r="F48" s="65">
        <v>498565</v>
      </c>
      <c r="G48" s="40">
        <v>498516.92</v>
      </c>
      <c r="H48" s="39">
        <f t="shared" si="0"/>
        <v>99.990356322645994</v>
      </c>
    </row>
    <row r="49" spans="1:8" ht="27" customHeight="1" x14ac:dyDescent="0.2">
      <c r="A49" s="63" t="s">
        <v>475</v>
      </c>
      <c r="B49" s="63" t="s">
        <v>637</v>
      </c>
      <c r="C49" s="63" t="s">
        <v>1055</v>
      </c>
      <c r="D49" s="63" t="s">
        <v>441</v>
      </c>
      <c r="E49" s="77" t="s">
        <v>1188</v>
      </c>
      <c r="F49" s="65">
        <v>11550</v>
      </c>
      <c r="G49" s="40">
        <v>11550</v>
      </c>
      <c r="H49" s="39">
        <f t="shared" si="0"/>
        <v>100</v>
      </c>
    </row>
    <row r="50" spans="1:8" ht="27" customHeight="1" x14ac:dyDescent="0.2">
      <c r="A50" s="63" t="s">
        <v>475</v>
      </c>
      <c r="B50" s="63" t="s">
        <v>637</v>
      </c>
      <c r="C50" s="63" t="s">
        <v>1055</v>
      </c>
      <c r="D50" s="63" t="s">
        <v>443</v>
      </c>
      <c r="E50" s="77" t="s">
        <v>451</v>
      </c>
      <c r="F50" s="65">
        <v>32065</v>
      </c>
      <c r="G50" s="40">
        <v>32065</v>
      </c>
      <c r="H50" s="39">
        <f t="shared" si="0"/>
        <v>100</v>
      </c>
    </row>
    <row r="51" spans="1:8" ht="27" customHeight="1" x14ac:dyDescent="0.2">
      <c r="A51" s="63" t="s">
        <v>475</v>
      </c>
      <c r="B51" s="63" t="s">
        <v>637</v>
      </c>
      <c r="C51" s="63" t="s">
        <v>1055</v>
      </c>
      <c r="D51" s="63" t="s">
        <v>439</v>
      </c>
      <c r="E51" s="77" t="s">
        <v>1190</v>
      </c>
      <c r="F51" s="65">
        <v>117320</v>
      </c>
      <c r="G51" s="40">
        <v>117269.31</v>
      </c>
      <c r="H51" s="39">
        <f t="shared" si="0"/>
        <v>99.956793385612002</v>
      </c>
    </row>
    <row r="52" spans="1:8" ht="18" customHeight="1" x14ac:dyDescent="0.2">
      <c r="A52" s="63" t="s">
        <v>475</v>
      </c>
      <c r="B52" s="63" t="s">
        <v>431</v>
      </c>
      <c r="C52" s="63"/>
      <c r="D52" s="63"/>
      <c r="E52" s="77" t="s">
        <v>506</v>
      </c>
      <c r="F52" s="65">
        <f>F53+F55</f>
        <v>319844.59000000003</v>
      </c>
      <c r="G52" s="40">
        <f>G53+G55</f>
        <v>0</v>
      </c>
      <c r="H52" s="39">
        <f t="shared" si="0"/>
        <v>0</v>
      </c>
    </row>
    <row r="53" spans="1:8" ht="17.25" hidden="1" customHeight="1" x14ac:dyDescent="0.2">
      <c r="A53" s="63" t="s">
        <v>475</v>
      </c>
      <c r="B53" s="63" t="s">
        <v>431</v>
      </c>
      <c r="C53" s="63" t="s">
        <v>507</v>
      </c>
      <c r="D53" s="63"/>
      <c r="E53" s="77" t="s">
        <v>508</v>
      </c>
      <c r="F53" s="65">
        <f>F54</f>
        <v>0</v>
      </c>
      <c r="G53" s="40">
        <f>G54</f>
        <v>0</v>
      </c>
      <c r="H53" s="39" t="e">
        <f t="shared" si="0"/>
        <v>#DIV/0!</v>
      </c>
    </row>
    <row r="54" spans="1:8" ht="14.25" hidden="1" customHeight="1" x14ac:dyDescent="0.2">
      <c r="A54" s="63" t="s">
        <v>475</v>
      </c>
      <c r="B54" s="63" t="s">
        <v>431</v>
      </c>
      <c r="C54" s="63" t="s">
        <v>507</v>
      </c>
      <c r="D54" s="63" t="s">
        <v>442</v>
      </c>
      <c r="E54" s="77" t="s">
        <v>453</v>
      </c>
      <c r="F54" s="65">
        <v>0</v>
      </c>
      <c r="G54" s="40">
        <v>0</v>
      </c>
      <c r="H54" s="39" t="e">
        <f t="shared" si="0"/>
        <v>#DIV/0!</v>
      </c>
    </row>
    <row r="55" spans="1:8" ht="15.75" customHeight="1" x14ac:dyDescent="0.2">
      <c r="A55" s="63" t="s">
        <v>475</v>
      </c>
      <c r="B55" s="63" t="s">
        <v>431</v>
      </c>
      <c r="C55" s="63" t="s">
        <v>1056</v>
      </c>
      <c r="D55" s="63"/>
      <c r="E55" s="77" t="s">
        <v>741</v>
      </c>
      <c r="F55" s="66">
        <f>F56</f>
        <v>319844.59000000003</v>
      </c>
      <c r="G55" s="39">
        <f>G56</f>
        <v>0</v>
      </c>
      <c r="H55" s="39">
        <f t="shared" si="0"/>
        <v>0</v>
      </c>
    </row>
    <row r="56" spans="1:8" ht="22.5" customHeight="1" x14ac:dyDescent="0.2">
      <c r="A56" s="63" t="s">
        <v>475</v>
      </c>
      <c r="B56" s="63" t="s">
        <v>431</v>
      </c>
      <c r="C56" s="63" t="s">
        <v>1056</v>
      </c>
      <c r="D56" s="63" t="s">
        <v>442</v>
      </c>
      <c r="E56" s="77" t="s">
        <v>453</v>
      </c>
      <c r="F56" s="66">
        <v>319844.59000000003</v>
      </c>
      <c r="G56" s="39">
        <v>0</v>
      </c>
      <c r="H56" s="39">
        <f t="shared" si="0"/>
        <v>0</v>
      </c>
    </row>
    <row r="57" spans="1:8" ht="21.75" customHeight="1" x14ac:dyDescent="0.2">
      <c r="A57" s="63" t="s">
        <v>475</v>
      </c>
      <c r="B57" s="63" t="s">
        <v>432</v>
      </c>
      <c r="C57" s="63"/>
      <c r="D57" s="63"/>
      <c r="E57" s="77" t="s">
        <v>514</v>
      </c>
      <c r="F57" s="65">
        <f>F58+F61+F66+F68+F72+F85+F97+F99+F102+F104+F106+F121+F92+F124+F126+F130+F133+F128+F137+F75+F79+F108+F113+F115+F117</f>
        <v>5572352.1299999999</v>
      </c>
      <c r="G57" s="40">
        <f>G58+G61+G66+G68+G72+G85+G97+G99+G102+G104+G106+G121+G92+G124+G126+G130+G133+G128+G137+G75+G79+G108+G113+G115+G117</f>
        <v>5540039.9500000002</v>
      </c>
      <c r="H57" s="39">
        <f t="shared" si="0"/>
        <v>99.420133917488101</v>
      </c>
    </row>
    <row r="58" spans="1:8" ht="63.75" hidden="1" customHeight="1" x14ac:dyDescent="0.2">
      <c r="A58" s="63" t="s">
        <v>475</v>
      </c>
      <c r="B58" s="63" t="s">
        <v>432</v>
      </c>
      <c r="C58" s="63" t="s">
        <v>891</v>
      </c>
      <c r="D58" s="63"/>
      <c r="E58" s="77" t="s">
        <v>1082</v>
      </c>
      <c r="F58" s="65">
        <f>F59+F60</f>
        <v>0</v>
      </c>
      <c r="G58" s="40">
        <f>G59+G60</f>
        <v>0</v>
      </c>
      <c r="H58" s="39" t="e">
        <f t="shared" si="0"/>
        <v>#DIV/0!</v>
      </c>
    </row>
    <row r="59" spans="1:8" ht="28.5" hidden="1" customHeight="1" x14ac:dyDescent="0.2">
      <c r="A59" s="63" t="s">
        <v>475</v>
      </c>
      <c r="B59" s="63" t="s">
        <v>432</v>
      </c>
      <c r="C59" s="63" t="s">
        <v>891</v>
      </c>
      <c r="D59" s="63" t="s">
        <v>443</v>
      </c>
      <c r="E59" s="77" t="s">
        <v>451</v>
      </c>
      <c r="F59" s="65">
        <v>0</v>
      </c>
      <c r="G59" s="40">
        <v>0</v>
      </c>
      <c r="H59" s="39" t="e">
        <f t="shared" si="0"/>
        <v>#DIV/0!</v>
      </c>
    </row>
    <row r="60" spans="1:8" ht="21.75" hidden="1" customHeight="1" x14ac:dyDescent="0.2">
      <c r="A60" s="63" t="s">
        <v>475</v>
      </c>
      <c r="B60" s="63" t="s">
        <v>432</v>
      </c>
      <c r="C60" s="63" t="s">
        <v>491</v>
      </c>
      <c r="D60" s="63" t="s">
        <v>439</v>
      </c>
      <c r="E60" s="77" t="s">
        <v>452</v>
      </c>
      <c r="F60" s="65">
        <v>0</v>
      </c>
      <c r="G60" s="40">
        <v>0</v>
      </c>
      <c r="H60" s="39" t="e">
        <f t="shared" si="0"/>
        <v>#DIV/0!</v>
      </c>
    </row>
    <row r="61" spans="1:8" ht="21.75" hidden="1" customHeight="1" x14ac:dyDescent="0.2">
      <c r="A61" s="63" t="s">
        <v>475</v>
      </c>
      <c r="B61" s="63" t="s">
        <v>432</v>
      </c>
      <c r="C61" s="63" t="s">
        <v>515</v>
      </c>
      <c r="D61" s="63"/>
      <c r="E61" s="77" t="s">
        <v>516</v>
      </c>
      <c r="F61" s="65">
        <f>F62+F63+F64+F65</f>
        <v>0</v>
      </c>
      <c r="G61" s="40">
        <f>G62+G63+G64+G65</f>
        <v>0</v>
      </c>
      <c r="H61" s="39" t="e">
        <f t="shared" si="0"/>
        <v>#DIV/0!</v>
      </c>
    </row>
    <row r="62" spans="1:8" ht="21.75" hidden="1" customHeight="1" x14ac:dyDescent="0.2">
      <c r="A62" s="63" t="s">
        <v>475</v>
      </c>
      <c r="B62" s="63" t="s">
        <v>432</v>
      </c>
      <c r="C62" s="63" t="s">
        <v>515</v>
      </c>
      <c r="D62" s="63" t="s">
        <v>440</v>
      </c>
      <c r="E62" s="77" t="s">
        <v>449</v>
      </c>
      <c r="F62" s="65">
        <v>0</v>
      </c>
      <c r="G62" s="40">
        <v>0</v>
      </c>
      <c r="H62" s="39" t="e">
        <f t="shared" si="0"/>
        <v>#DIV/0!</v>
      </c>
    </row>
    <row r="63" spans="1:8" ht="21.75" hidden="1" customHeight="1" x14ac:dyDescent="0.2">
      <c r="A63" s="63" t="s">
        <v>475</v>
      </c>
      <c r="B63" s="63" t="s">
        <v>432</v>
      </c>
      <c r="C63" s="63" t="s">
        <v>515</v>
      </c>
      <c r="D63" s="63" t="s">
        <v>441</v>
      </c>
      <c r="E63" s="77" t="s">
        <v>450</v>
      </c>
      <c r="F63" s="65">
        <v>0</v>
      </c>
      <c r="G63" s="40">
        <v>0</v>
      </c>
      <c r="H63" s="39" t="e">
        <f t="shared" si="0"/>
        <v>#DIV/0!</v>
      </c>
    </row>
    <row r="64" spans="1:8" ht="21.75" hidden="1" customHeight="1" x14ac:dyDescent="0.2">
      <c r="A64" s="63" t="s">
        <v>475</v>
      </c>
      <c r="B64" s="63" t="s">
        <v>432</v>
      </c>
      <c r="C64" s="63" t="s">
        <v>515</v>
      </c>
      <c r="D64" s="63" t="s">
        <v>443</v>
      </c>
      <c r="E64" s="77" t="s">
        <v>451</v>
      </c>
      <c r="F64" s="65">
        <v>0</v>
      </c>
      <c r="G64" s="40">
        <v>0</v>
      </c>
      <c r="H64" s="39" t="e">
        <f t="shared" si="0"/>
        <v>#DIV/0!</v>
      </c>
    </row>
    <row r="65" spans="1:9" ht="21.75" hidden="1" customHeight="1" x14ac:dyDescent="0.2">
      <c r="A65" s="63" t="s">
        <v>475</v>
      </c>
      <c r="B65" s="63" t="s">
        <v>432</v>
      </c>
      <c r="C65" s="63" t="s">
        <v>515</v>
      </c>
      <c r="D65" s="63" t="s">
        <v>439</v>
      </c>
      <c r="E65" s="77" t="s">
        <v>452</v>
      </c>
      <c r="F65" s="65">
        <v>0</v>
      </c>
      <c r="G65" s="40">
        <v>0</v>
      </c>
      <c r="H65" s="39" t="e">
        <f t="shared" si="0"/>
        <v>#DIV/0!</v>
      </c>
    </row>
    <row r="66" spans="1:9" ht="31.5" hidden="1" customHeight="1" x14ac:dyDescent="0.2">
      <c r="A66" s="63" t="s">
        <v>475</v>
      </c>
      <c r="B66" s="63" t="s">
        <v>432</v>
      </c>
      <c r="C66" s="63" t="s">
        <v>497</v>
      </c>
      <c r="D66" s="63"/>
      <c r="E66" s="77" t="s">
        <v>498</v>
      </c>
      <c r="F66" s="65">
        <f>F67</f>
        <v>0</v>
      </c>
      <c r="G66" s="40">
        <f>G67</f>
        <v>0</v>
      </c>
      <c r="H66" s="39" t="e">
        <f t="shared" si="0"/>
        <v>#DIV/0!</v>
      </c>
    </row>
    <row r="67" spans="1:9" ht="30" hidden="1" customHeight="1" x14ac:dyDescent="0.2">
      <c r="A67" s="63" t="s">
        <v>475</v>
      </c>
      <c r="B67" s="63" t="s">
        <v>432</v>
      </c>
      <c r="C67" s="63" t="s">
        <v>497</v>
      </c>
      <c r="D67" s="63" t="s">
        <v>439</v>
      </c>
      <c r="E67" s="77" t="s">
        <v>452</v>
      </c>
      <c r="F67" s="65">
        <v>0</v>
      </c>
      <c r="G67" s="40">
        <v>0</v>
      </c>
      <c r="H67" s="39" t="e">
        <f t="shared" si="0"/>
        <v>#DIV/0!</v>
      </c>
    </row>
    <row r="68" spans="1:9" ht="24" hidden="1" customHeight="1" x14ac:dyDescent="0.2">
      <c r="A68" s="63" t="s">
        <v>475</v>
      </c>
      <c r="B68" s="63" t="s">
        <v>432</v>
      </c>
      <c r="C68" s="63" t="s">
        <v>406</v>
      </c>
      <c r="D68" s="63"/>
      <c r="F68" s="65">
        <f>F71+F69+F70</f>
        <v>0</v>
      </c>
      <c r="G68" s="40">
        <f>G71+G69+G70</f>
        <v>0</v>
      </c>
      <c r="H68" s="39" t="e">
        <f t="shared" si="0"/>
        <v>#DIV/0!</v>
      </c>
    </row>
    <row r="69" spans="1:9" ht="21.75" hidden="1" customHeight="1" x14ac:dyDescent="0.2">
      <c r="A69" s="63" t="s">
        <v>475</v>
      </c>
      <c r="B69" s="63" t="s">
        <v>432</v>
      </c>
      <c r="C69" s="63" t="s">
        <v>406</v>
      </c>
      <c r="D69" s="63" t="s">
        <v>440</v>
      </c>
      <c r="E69" s="77" t="s">
        <v>449</v>
      </c>
      <c r="F69" s="65">
        <v>0</v>
      </c>
      <c r="G69" s="40">
        <v>0</v>
      </c>
      <c r="H69" s="39" t="e">
        <f t="shared" si="0"/>
        <v>#DIV/0!</v>
      </c>
    </row>
    <row r="70" spans="1:9" ht="21.75" hidden="1" customHeight="1" x14ac:dyDescent="0.2">
      <c r="A70" s="63" t="s">
        <v>475</v>
      </c>
      <c r="B70" s="63" t="s">
        <v>432</v>
      </c>
      <c r="C70" s="63" t="s">
        <v>406</v>
      </c>
      <c r="D70" s="63" t="s">
        <v>443</v>
      </c>
      <c r="E70" s="77" t="s">
        <v>451</v>
      </c>
      <c r="F70" s="65">
        <v>0</v>
      </c>
      <c r="G70" s="40">
        <v>0</v>
      </c>
      <c r="H70" s="39" t="e">
        <f t="shared" si="0"/>
        <v>#DIV/0!</v>
      </c>
    </row>
    <row r="71" spans="1:9" ht="21.75" hidden="1" customHeight="1" x14ac:dyDescent="0.2">
      <c r="A71" s="63" t="s">
        <v>475</v>
      </c>
      <c r="B71" s="63" t="s">
        <v>432</v>
      </c>
      <c r="C71" s="63" t="s">
        <v>406</v>
      </c>
      <c r="D71" s="63" t="s">
        <v>439</v>
      </c>
      <c r="E71" s="77" t="s">
        <v>452</v>
      </c>
      <c r="F71" s="65">
        <v>0</v>
      </c>
      <c r="G71" s="40">
        <v>0</v>
      </c>
      <c r="H71" s="39" t="e">
        <f t="shared" si="0"/>
        <v>#DIV/0!</v>
      </c>
    </row>
    <row r="72" spans="1:9" ht="21.75" hidden="1" customHeight="1" x14ac:dyDescent="0.2">
      <c r="A72" s="63" t="s">
        <v>475</v>
      </c>
      <c r="B72" s="63" t="s">
        <v>432</v>
      </c>
      <c r="C72" s="63" t="s">
        <v>531</v>
      </c>
      <c r="D72" s="63"/>
      <c r="E72" s="77" t="s">
        <v>502</v>
      </c>
      <c r="F72" s="65">
        <f>F73</f>
        <v>0</v>
      </c>
      <c r="G72" s="40">
        <f>G73</f>
        <v>0</v>
      </c>
      <c r="H72" s="39" t="e">
        <f t="shared" si="0"/>
        <v>#DIV/0!</v>
      </c>
    </row>
    <row r="73" spans="1:9" ht="21.75" hidden="1" customHeight="1" x14ac:dyDescent="0.2">
      <c r="A73" s="63" t="s">
        <v>475</v>
      </c>
      <c r="B73" s="63" t="s">
        <v>432</v>
      </c>
      <c r="C73" s="63" t="s">
        <v>531</v>
      </c>
      <c r="D73" s="63" t="s">
        <v>440</v>
      </c>
      <c r="E73" s="77" t="s">
        <v>449</v>
      </c>
      <c r="F73" s="65">
        <v>0</v>
      </c>
      <c r="G73" s="40">
        <v>0</v>
      </c>
      <c r="H73" s="39" t="e">
        <f t="shared" si="0"/>
        <v>#DIV/0!</v>
      </c>
    </row>
    <row r="74" spans="1:9" ht="65.25" customHeight="1" x14ac:dyDescent="0.2">
      <c r="A74" s="63" t="s">
        <v>475</v>
      </c>
      <c r="B74" s="63" t="s">
        <v>432</v>
      </c>
      <c r="C74" s="63" t="s">
        <v>937</v>
      </c>
      <c r="D74" s="63"/>
      <c r="E74" s="77" t="s">
        <v>1083</v>
      </c>
      <c r="F74" s="65">
        <f>F75</f>
        <v>264400</v>
      </c>
      <c r="G74" s="40">
        <f>G75</f>
        <v>256860</v>
      </c>
      <c r="H74" s="39">
        <f t="shared" si="0"/>
        <v>97.148260211800306</v>
      </c>
    </row>
    <row r="75" spans="1:9" ht="78.75" customHeight="1" x14ac:dyDescent="0.2">
      <c r="A75" s="63" t="s">
        <v>475</v>
      </c>
      <c r="B75" s="63" t="s">
        <v>432</v>
      </c>
      <c r="C75" s="63" t="s">
        <v>893</v>
      </c>
      <c r="D75" s="63"/>
      <c r="E75" s="77" t="s">
        <v>1084</v>
      </c>
      <c r="F75" s="65">
        <f>F76+F77+F78</f>
        <v>264400</v>
      </c>
      <c r="G75" s="40">
        <f>G76+G77+G78</f>
        <v>256860</v>
      </c>
      <c r="H75" s="39">
        <f t="shared" si="0"/>
        <v>97.148260211800306</v>
      </c>
    </row>
    <row r="76" spans="1:9" ht="21.75" hidden="1" customHeight="1" x14ac:dyDescent="0.2">
      <c r="A76" s="63" t="s">
        <v>475</v>
      </c>
      <c r="B76" s="63" t="s">
        <v>432</v>
      </c>
      <c r="C76" s="63" t="s">
        <v>893</v>
      </c>
      <c r="D76" s="63" t="s">
        <v>443</v>
      </c>
      <c r="E76" s="77" t="s">
        <v>451</v>
      </c>
      <c r="F76" s="65">
        <v>0</v>
      </c>
      <c r="G76" s="40">
        <v>0</v>
      </c>
      <c r="H76" s="39" t="e">
        <f t="shared" ref="H76:H139" si="1">G76/F76*100</f>
        <v>#DIV/0!</v>
      </c>
    </row>
    <row r="77" spans="1:9" ht="21.75" customHeight="1" x14ac:dyDescent="0.2">
      <c r="A77" s="63" t="s">
        <v>475</v>
      </c>
      <c r="B77" s="63" t="s">
        <v>432</v>
      </c>
      <c r="C77" s="63" t="s">
        <v>893</v>
      </c>
      <c r="D77" s="63" t="s">
        <v>439</v>
      </c>
      <c r="E77" s="77" t="s">
        <v>1190</v>
      </c>
      <c r="F77" s="65">
        <v>264400</v>
      </c>
      <c r="G77" s="40">
        <v>256860</v>
      </c>
      <c r="H77" s="39">
        <f t="shared" si="1"/>
        <v>97.148260211800306</v>
      </c>
    </row>
    <row r="78" spans="1:9" ht="21.75" hidden="1" customHeight="1" x14ac:dyDescent="0.2">
      <c r="A78" s="63" t="s">
        <v>475</v>
      </c>
      <c r="B78" s="63" t="s">
        <v>432</v>
      </c>
      <c r="C78" s="63" t="s">
        <v>893</v>
      </c>
      <c r="D78" s="63" t="s">
        <v>737</v>
      </c>
      <c r="E78" s="77" t="s">
        <v>738</v>
      </c>
      <c r="F78" s="65">
        <v>0</v>
      </c>
      <c r="G78" s="40">
        <v>0</v>
      </c>
      <c r="H78" s="39" t="e">
        <f t="shared" si="1"/>
        <v>#DIV/0!</v>
      </c>
    </row>
    <row r="79" spans="1:9" ht="60.75" hidden="1" customHeight="1" x14ac:dyDescent="0.2">
      <c r="A79" s="63" t="s">
        <v>475</v>
      </c>
      <c r="B79" s="63" t="s">
        <v>432</v>
      </c>
      <c r="C79" s="63"/>
      <c r="D79" s="63"/>
      <c r="E79" s="77"/>
      <c r="F79" s="66">
        <f>F80+F81+F82+F83</f>
        <v>0</v>
      </c>
      <c r="G79" s="39">
        <f>G80+G81+G82+G83</f>
        <v>0</v>
      </c>
      <c r="H79" s="39" t="e">
        <f t="shared" si="1"/>
        <v>#DIV/0!</v>
      </c>
      <c r="I79" s="85"/>
    </row>
    <row r="80" spans="1:9" ht="21.75" hidden="1" customHeight="1" x14ac:dyDescent="0.2">
      <c r="A80" s="63" t="s">
        <v>475</v>
      </c>
      <c r="B80" s="63" t="s">
        <v>432</v>
      </c>
      <c r="C80" s="63"/>
      <c r="D80" s="63" t="s">
        <v>440</v>
      </c>
      <c r="E80" s="77" t="s">
        <v>449</v>
      </c>
      <c r="F80" s="66">
        <v>0</v>
      </c>
      <c r="G80" s="39">
        <v>0</v>
      </c>
      <c r="H80" s="39" t="e">
        <f t="shared" si="1"/>
        <v>#DIV/0!</v>
      </c>
      <c r="I80" s="85"/>
    </row>
    <row r="81" spans="1:9" ht="21.75" hidden="1" customHeight="1" x14ac:dyDescent="0.2">
      <c r="A81" s="63" t="s">
        <v>475</v>
      </c>
      <c r="B81" s="63" t="s">
        <v>432</v>
      </c>
      <c r="C81" s="63"/>
      <c r="D81" s="63" t="s">
        <v>441</v>
      </c>
      <c r="E81" s="77" t="s">
        <v>450</v>
      </c>
      <c r="F81" s="66">
        <v>0</v>
      </c>
      <c r="G81" s="39">
        <v>0</v>
      </c>
      <c r="H81" s="39" t="e">
        <f t="shared" si="1"/>
        <v>#DIV/0!</v>
      </c>
      <c r="I81" s="85"/>
    </row>
    <row r="82" spans="1:9" ht="21.75" hidden="1" customHeight="1" x14ac:dyDescent="0.2">
      <c r="A82" s="63" t="s">
        <v>475</v>
      </c>
      <c r="B82" s="63" t="s">
        <v>432</v>
      </c>
      <c r="C82" s="63"/>
      <c r="D82" s="63" t="s">
        <v>443</v>
      </c>
      <c r="E82" s="77" t="s">
        <v>451</v>
      </c>
      <c r="F82" s="66">
        <v>0</v>
      </c>
      <c r="G82" s="39">
        <v>0</v>
      </c>
      <c r="H82" s="39" t="e">
        <f t="shared" si="1"/>
        <v>#DIV/0!</v>
      </c>
      <c r="I82" s="85"/>
    </row>
    <row r="83" spans="1:9" ht="21.75" hidden="1" customHeight="1" x14ac:dyDescent="0.2">
      <c r="A83" s="63" t="s">
        <v>475</v>
      </c>
      <c r="B83" s="63" t="s">
        <v>432</v>
      </c>
      <c r="C83" s="63"/>
      <c r="D83" s="63" t="s">
        <v>439</v>
      </c>
      <c r="E83" s="77" t="s">
        <v>452</v>
      </c>
      <c r="F83" s="66">
        <v>0</v>
      </c>
      <c r="G83" s="39">
        <v>0</v>
      </c>
      <c r="H83" s="39" t="e">
        <f t="shared" si="1"/>
        <v>#DIV/0!</v>
      </c>
      <c r="I83" s="85"/>
    </row>
    <row r="84" spans="1:9" ht="64.5" customHeight="1" x14ac:dyDescent="0.2">
      <c r="A84" s="63" t="s">
        <v>475</v>
      </c>
      <c r="B84" s="63" t="s">
        <v>432</v>
      </c>
      <c r="C84" s="63" t="s">
        <v>938</v>
      </c>
      <c r="D84" s="63"/>
      <c r="E84" s="77" t="s">
        <v>1093</v>
      </c>
      <c r="F84" s="66">
        <f>F85</f>
        <v>2092806</v>
      </c>
      <c r="G84" s="39">
        <f>G85</f>
        <v>2091958.6600000001</v>
      </c>
      <c r="H84" s="39">
        <f t="shared" si="1"/>
        <v>99.95951177510004</v>
      </c>
      <c r="I84" s="85"/>
    </row>
    <row r="85" spans="1:9" ht="69.75" customHeight="1" x14ac:dyDescent="0.2">
      <c r="A85" s="63" t="s">
        <v>475</v>
      </c>
      <c r="B85" s="63" t="s">
        <v>432</v>
      </c>
      <c r="C85" s="63" t="s">
        <v>868</v>
      </c>
      <c r="D85" s="63"/>
      <c r="E85" s="77" t="s">
        <v>1092</v>
      </c>
      <c r="F85" s="65">
        <f>F86+F87+F88+F89+F90+F91</f>
        <v>2092806</v>
      </c>
      <c r="G85" s="40">
        <f>G86+G87+G88+G89+G90+G91</f>
        <v>2091958.6600000001</v>
      </c>
      <c r="H85" s="39">
        <f t="shared" si="1"/>
        <v>99.95951177510004</v>
      </c>
    </row>
    <row r="86" spans="1:9" ht="24" customHeight="1" x14ac:dyDescent="0.2">
      <c r="A86" s="63" t="s">
        <v>475</v>
      </c>
      <c r="B86" s="63" t="s">
        <v>432</v>
      </c>
      <c r="C86" s="63" t="s">
        <v>868</v>
      </c>
      <c r="D86" s="63" t="s">
        <v>459</v>
      </c>
      <c r="E86" s="77" t="s">
        <v>1185</v>
      </c>
      <c r="F86" s="65">
        <v>1668734</v>
      </c>
      <c r="G86" s="40">
        <v>1668189.6</v>
      </c>
      <c r="H86" s="39">
        <f t="shared" si="1"/>
        <v>99.9673764662313</v>
      </c>
    </row>
    <row r="87" spans="1:9" ht="24" customHeight="1" x14ac:dyDescent="0.2">
      <c r="A87" s="63" t="s">
        <v>475</v>
      </c>
      <c r="B87" s="63" t="s">
        <v>432</v>
      </c>
      <c r="C87" s="63" t="s">
        <v>868</v>
      </c>
      <c r="D87" s="63" t="s">
        <v>742</v>
      </c>
      <c r="E87" s="77" t="s">
        <v>1186</v>
      </c>
      <c r="F87" s="65">
        <v>41000</v>
      </c>
      <c r="G87" s="40">
        <v>41000</v>
      </c>
      <c r="H87" s="39">
        <f t="shared" si="1"/>
        <v>100</v>
      </c>
    </row>
    <row r="88" spans="1:9" ht="23.25" customHeight="1" x14ac:dyDescent="0.2">
      <c r="A88" s="63" t="s">
        <v>475</v>
      </c>
      <c r="B88" s="63" t="s">
        <v>432</v>
      </c>
      <c r="C88" s="63" t="s">
        <v>868</v>
      </c>
      <c r="D88" s="63" t="s">
        <v>443</v>
      </c>
      <c r="E88" s="77" t="s">
        <v>451</v>
      </c>
      <c r="F88" s="65">
        <v>103375.82</v>
      </c>
      <c r="G88" s="40">
        <v>103375.82</v>
      </c>
      <c r="H88" s="39">
        <f t="shared" si="1"/>
        <v>100</v>
      </c>
    </row>
    <row r="89" spans="1:9" ht="30.75" customHeight="1" x14ac:dyDescent="0.2">
      <c r="A89" s="63" t="s">
        <v>475</v>
      </c>
      <c r="B89" s="63" t="s">
        <v>432</v>
      </c>
      <c r="C89" s="63" t="s">
        <v>868</v>
      </c>
      <c r="D89" s="63" t="s">
        <v>439</v>
      </c>
      <c r="E89" s="77" t="s">
        <v>1190</v>
      </c>
      <c r="F89" s="65">
        <v>277223.18</v>
      </c>
      <c r="G89" s="40">
        <v>277013.37</v>
      </c>
      <c r="H89" s="39">
        <f t="shared" si="1"/>
        <v>99.924317295545052</v>
      </c>
    </row>
    <row r="90" spans="1:9" ht="19.5" customHeight="1" x14ac:dyDescent="0.2">
      <c r="A90" s="63" t="s">
        <v>475</v>
      </c>
      <c r="B90" s="63" t="s">
        <v>432</v>
      </c>
      <c r="C90" s="63" t="s">
        <v>868</v>
      </c>
      <c r="D90" s="63" t="s">
        <v>735</v>
      </c>
      <c r="E90" s="77" t="s">
        <v>736</v>
      </c>
      <c r="F90" s="65">
        <v>948</v>
      </c>
      <c r="G90" s="40">
        <v>897</v>
      </c>
      <c r="H90" s="39">
        <f t="shared" si="1"/>
        <v>94.620253164556971</v>
      </c>
    </row>
    <row r="91" spans="1:9" ht="18" customHeight="1" x14ac:dyDescent="0.2">
      <c r="A91" s="63" t="s">
        <v>475</v>
      </c>
      <c r="B91" s="63" t="s">
        <v>432</v>
      </c>
      <c r="C91" s="63" t="s">
        <v>868</v>
      </c>
      <c r="D91" s="63" t="s">
        <v>737</v>
      </c>
      <c r="E91" s="77" t="s">
        <v>738</v>
      </c>
      <c r="F91" s="65">
        <v>1525</v>
      </c>
      <c r="G91" s="40">
        <v>1482.87</v>
      </c>
      <c r="H91" s="39">
        <f t="shared" si="1"/>
        <v>97.237377049180324</v>
      </c>
    </row>
    <row r="92" spans="1:9" ht="12.75" hidden="1" customHeight="1" x14ac:dyDescent="0.2">
      <c r="A92" s="63"/>
      <c r="B92" s="63"/>
      <c r="C92" s="63"/>
      <c r="D92" s="63"/>
      <c r="E92" s="77"/>
      <c r="F92" s="65">
        <f>F93+F94+F95+F96</f>
        <v>0</v>
      </c>
      <c r="G92" s="40">
        <f>G93+G94+G95+G96</f>
        <v>0</v>
      </c>
      <c r="H92" s="39" t="e">
        <f t="shared" si="1"/>
        <v>#DIV/0!</v>
      </c>
    </row>
    <row r="93" spans="1:9" ht="12.75" hidden="1" customHeight="1" x14ac:dyDescent="0.2">
      <c r="A93" s="63"/>
      <c r="B93" s="63"/>
      <c r="C93" s="63"/>
      <c r="D93" s="63"/>
      <c r="E93" s="77"/>
      <c r="F93" s="65">
        <v>0</v>
      </c>
      <c r="G93" s="40">
        <v>0</v>
      </c>
      <c r="H93" s="39" t="e">
        <f t="shared" si="1"/>
        <v>#DIV/0!</v>
      </c>
    </row>
    <row r="94" spans="1:9" ht="12.75" hidden="1" customHeight="1" x14ac:dyDescent="0.2">
      <c r="A94" s="63"/>
      <c r="B94" s="63"/>
      <c r="C94" s="63"/>
      <c r="D94" s="63"/>
      <c r="E94" s="77"/>
      <c r="F94" s="65">
        <v>0</v>
      </c>
      <c r="G94" s="40">
        <v>0</v>
      </c>
      <c r="H94" s="39" t="e">
        <f t="shared" si="1"/>
        <v>#DIV/0!</v>
      </c>
    </row>
    <row r="95" spans="1:9" ht="12.75" hidden="1" customHeight="1" x14ac:dyDescent="0.2">
      <c r="A95" s="63"/>
      <c r="B95" s="63"/>
      <c r="C95" s="63"/>
      <c r="D95" s="63"/>
      <c r="E95" s="77"/>
      <c r="F95" s="65">
        <v>0</v>
      </c>
      <c r="G95" s="40">
        <v>0</v>
      </c>
      <c r="H95" s="39" t="e">
        <f t="shared" si="1"/>
        <v>#DIV/0!</v>
      </c>
    </row>
    <row r="96" spans="1:9" ht="12.75" hidden="1" customHeight="1" x14ac:dyDescent="0.2">
      <c r="A96" s="63"/>
      <c r="B96" s="63"/>
      <c r="C96" s="63"/>
      <c r="D96" s="63"/>
      <c r="E96" s="77"/>
      <c r="F96" s="65">
        <v>0</v>
      </c>
      <c r="G96" s="40">
        <v>0</v>
      </c>
      <c r="H96" s="39" t="e">
        <f t="shared" si="1"/>
        <v>#DIV/0!</v>
      </c>
    </row>
    <row r="97" spans="1:8" ht="63" customHeight="1" x14ac:dyDescent="0.2">
      <c r="A97" s="63" t="s">
        <v>475</v>
      </c>
      <c r="B97" s="63" t="s">
        <v>432</v>
      </c>
      <c r="C97" s="63" t="s">
        <v>869</v>
      </c>
      <c r="D97" s="63"/>
      <c r="E97" s="77" t="s">
        <v>1094</v>
      </c>
      <c r="F97" s="65">
        <f>F98</f>
        <v>377000</v>
      </c>
      <c r="G97" s="40">
        <f>G98</f>
        <v>376990.4</v>
      </c>
      <c r="H97" s="39">
        <f t="shared" si="1"/>
        <v>99.997453580901862</v>
      </c>
    </row>
    <row r="98" spans="1:8" ht="27" customHeight="1" x14ac:dyDescent="0.2">
      <c r="A98" s="63" t="s">
        <v>475</v>
      </c>
      <c r="B98" s="63" t="s">
        <v>432</v>
      </c>
      <c r="C98" s="63" t="s">
        <v>869</v>
      </c>
      <c r="D98" s="63" t="s">
        <v>439</v>
      </c>
      <c r="E98" s="77" t="s">
        <v>1190</v>
      </c>
      <c r="F98" s="65">
        <v>377000</v>
      </c>
      <c r="G98" s="40">
        <v>376990.4</v>
      </c>
      <c r="H98" s="39">
        <f t="shared" si="1"/>
        <v>99.997453580901862</v>
      </c>
    </row>
    <row r="99" spans="1:8" ht="12.75" hidden="1" customHeight="1" x14ac:dyDescent="0.2">
      <c r="A99" s="63"/>
      <c r="B99" s="63"/>
      <c r="C99" s="63"/>
      <c r="D99" s="63"/>
      <c r="E99" s="77"/>
      <c r="F99" s="65">
        <f>F100</f>
        <v>0</v>
      </c>
      <c r="G99" s="40">
        <f>G100</f>
        <v>0</v>
      </c>
      <c r="H99" s="39" t="e">
        <f t="shared" si="1"/>
        <v>#DIV/0!</v>
      </c>
    </row>
    <row r="100" spans="1:8" ht="12.75" hidden="1" customHeight="1" x14ac:dyDescent="0.2">
      <c r="A100" s="63"/>
      <c r="B100" s="63"/>
      <c r="C100" s="63"/>
      <c r="D100" s="63"/>
      <c r="E100" s="77"/>
      <c r="F100" s="65">
        <v>0</v>
      </c>
      <c r="G100" s="40">
        <v>0</v>
      </c>
      <c r="H100" s="39" t="e">
        <f t="shared" si="1"/>
        <v>#DIV/0!</v>
      </c>
    </row>
    <row r="101" spans="1:8" ht="85.5" customHeight="1" x14ac:dyDescent="0.2">
      <c r="A101" s="63" t="s">
        <v>475</v>
      </c>
      <c r="B101" s="63" t="s">
        <v>432</v>
      </c>
      <c r="C101" s="63" t="s">
        <v>939</v>
      </c>
      <c r="D101" s="63"/>
      <c r="E101" s="77" t="s">
        <v>1095</v>
      </c>
      <c r="F101" s="65">
        <f>F102+F104+F106</f>
        <v>246860</v>
      </c>
      <c r="G101" s="40">
        <f>G102+G104+G106</f>
        <v>234944.91999999998</v>
      </c>
      <c r="H101" s="39">
        <f t="shared" si="1"/>
        <v>95.173345215911837</v>
      </c>
    </row>
    <row r="102" spans="1:8" ht="88.5" customHeight="1" x14ac:dyDescent="0.2">
      <c r="A102" s="63" t="s">
        <v>475</v>
      </c>
      <c r="B102" s="63" t="s">
        <v>432</v>
      </c>
      <c r="C102" s="63" t="s">
        <v>771</v>
      </c>
      <c r="D102" s="63"/>
      <c r="E102" s="77" t="s">
        <v>1096</v>
      </c>
      <c r="F102" s="65">
        <f>F103</f>
        <v>120000</v>
      </c>
      <c r="G102" s="40">
        <f>G103</f>
        <v>120000</v>
      </c>
      <c r="H102" s="39">
        <f t="shared" si="1"/>
        <v>100</v>
      </c>
    </row>
    <row r="103" spans="1:8" ht="27" customHeight="1" x14ac:dyDescent="0.2">
      <c r="A103" s="63" t="s">
        <v>475</v>
      </c>
      <c r="B103" s="63" t="s">
        <v>432</v>
      </c>
      <c r="C103" s="63" t="s">
        <v>771</v>
      </c>
      <c r="D103" s="63" t="s">
        <v>439</v>
      </c>
      <c r="E103" s="77" t="s">
        <v>1190</v>
      </c>
      <c r="F103" s="65">
        <v>120000</v>
      </c>
      <c r="G103" s="40">
        <v>120000</v>
      </c>
      <c r="H103" s="39">
        <f t="shared" si="1"/>
        <v>100</v>
      </c>
    </row>
    <row r="104" spans="1:8" ht="66.75" customHeight="1" x14ac:dyDescent="0.2">
      <c r="A104" s="63" t="s">
        <v>475</v>
      </c>
      <c r="B104" s="63" t="s">
        <v>432</v>
      </c>
      <c r="C104" s="63" t="s">
        <v>772</v>
      </c>
      <c r="D104" s="63"/>
      <c r="E104" s="77" t="s">
        <v>1097</v>
      </c>
      <c r="F104" s="65">
        <f>F105</f>
        <v>108860</v>
      </c>
      <c r="G104" s="40">
        <f>G105</f>
        <v>96944.92</v>
      </c>
      <c r="H104" s="39">
        <f t="shared" si="1"/>
        <v>89.054675730295799</v>
      </c>
    </row>
    <row r="105" spans="1:8" ht="23.25" customHeight="1" x14ac:dyDescent="0.2">
      <c r="A105" s="63" t="s">
        <v>475</v>
      </c>
      <c r="B105" s="63" t="s">
        <v>432</v>
      </c>
      <c r="C105" s="63" t="s">
        <v>772</v>
      </c>
      <c r="D105" s="63" t="s">
        <v>439</v>
      </c>
      <c r="E105" s="77" t="s">
        <v>1190</v>
      </c>
      <c r="F105" s="65">
        <f>160+49000+35000+24700</f>
        <v>108860</v>
      </c>
      <c r="G105" s="40">
        <v>96944.92</v>
      </c>
      <c r="H105" s="39">
        <f t="shared" si="1"/>
        <v>89.054675730295799</v>
      </c>
    </row>
    <row r="106" spans="1:8" ht="63.75" customHeight="1" x14ac:dyDescent="0.2">
      <c r="A106" s="63" t="s">
        <v>475</v>
      </c>
      <c r="B106" s="63" t="s">
        <v>432</v>
      </c>
      <c r="C106" s="63" t="s">
        <v>873</v>
      </c>
      <c r="D106" s="63"/>
      <c r="E106" s="77" t="s">
        <v>1098</v>
      </c>
      <c r="F106" s="65">
        <f>F107</f>
        <v>18000</v>
      </c>
      <c r="G106" s="40">
        <f>G107</f>
        <v>18000</v>
      </c>
      <c r="H106" s="39">
        <f t="shared" si="1"/>
        <v>100</v>
      </c>
    </row>
    <row r="107" spans="1:8" ht="29.25" customHeight="1" x14ac:dyDescent="0.2">
      <c r="A107" s="63" t="s">
        <v>475</v>
      </c>
      <c r="B107" s="63" t="s">
        <v>432</v>
      </c>
      <c r="C107" s="63" t="s">
        <v>873</v>
      </c>
      <c r="D107" s="63" t="s">
        <v>439</v>
      </c>
      <c r="E107" s="77" t="s">
        <v>1190</v>
      </c>
      <c r="F107" s="65">
        <f>8767+233+9000</f>
        <v>18000</v>
      </c>
      <c r="G107" s="40">
        <f>8767+233+9000</f>
        <v>18000</v>
      </c>
      <c r="H107" s="39">
        <f t="shared" si="1"/>
        <v>100</v>
      </c>
    </row>
    <row r="108" spans="1:8" ht="54.75" customHeight="1" x14ac:dyDescent="0.2">
      <c r="A108" s="63" t="s">
        <v>475</v>
      </c>
      <c r="B108" s="63" t="s">
        <v>432</v>
      </c>
      <c r="C108" s="63" t="s">
        <v>1002</v>
      </c>
      <c r="D108" s="63"/>
      <c r="E108" s="77" t="s">
        <v>1099</v>
      </c>
      <c r="F108" s="66">
        <f>F109+F110+F111+F112</f>
        <v>619200</v>
      </c>
      <c r="G108" s="39">
        <f>G109+G110+G111+G112</f>
        <v>619200</v>
      </c>
      <c r="H108" s="39">
        <f t="shared" si="1"/>
        <v>100</v>
      </c>
    </row>
    <row r="109" spans="1:8" ht="31.5" customHeight="1" x14ac:dyDescent="0.2">
      <c r="A109" s="63" t="s">
        <v>475</v>
      </c>
      <c r="B109" s="63" t="s">
        <v>432</v>
      </c>
      <c r="C109" s="63" t="s">
        <v>1002</v>
      </c>
      <c r="D109" s="63" t="s">
        <v>440</v>
      </c>
      <c r="E109" s="77" t="s">
        <v>1187</v>
      </c>
      <c r="F109" s="66">
        <v>365185.65</v>
      </c>
      <c r="G109" s="39">
        <v>365185.65</v>
      </c>
      <c r="H109" s="39">
        <f t="shared" si="1"/>
        <v>100</v>
      </c>
    </row>
    <row r="110" spans="1:8" ht="29.25" customHeight="1" x14ac:dyDescent="0.2">
      <c r="A110" s="63" t="s">
        <v>475</v>
      </c>
      <c r="B110" s="63" t="s">
        <v>432</v>
      </c>
      <c r="C110" s="63" t="s">
        <v>1002</v>
      </c>
      <c r="D110" s="63" t="s">
        <v>441</v>
      </c>
      <c r="E110" s="77" t="s">
        <v>1188</v>
      </c>
      <c r="F110" s="66">
        <v>30928.400000000001</v>
      </c>
      <c r="G110" s="39">
        <v>30928.400000000001</v>
      </c>
      <c r="H110" s="39">
        <f t="shared" si="1"/>
        <v>100</v>
      </c>
    </row>
    <row r="111" spans="1:8" ht="29.25" customHeight="1" x14ac:dyDescent="0.2">
      <c r="A111" s="63" t="s">
        <v>475</v>
      </c>
      <c r="B111" s="63" t="s">
        <v>432</v>
      </c>
      <c r="C111" s="63" t="s">
        <v>1002</v>
      </c>
      <c r="D111" s="63" t="s">
        <v>443</v>
      </c>
      <c r="E111" s="77" t="s">
        <v>451</v>
      </c>
      <c r="F111" s="66">
        <v>34110</v>
      </c>
      <c r="G111" s="39">
        <v>34110</v>
      </c>
      <c r="H111" s="39">
        <f t="shared" si="1"/>
        <v>100</v>
      </c>
    </row>
    <row r="112" spans="1:8" ht="29.25" customHeight="1" x14ac:dyDescent="0.2">
      <c r="A112" s="63" t="s">
        <v>475</v>
      </c>
      <c r="B112" s="63" t="s">
        <v>432</v>
      </c>
      <c r="C112" s="63" t="s">
        <v>1002</v>
      </c>
      <c r="D112" s="63" t="s">
        <v>439</v>
      </c>
      <c r="E112" s="77" t="s">
        <v>1190</v>
      </c>
      <c r="F112" s="66">
        <v>188975.95</v>
      </c>
      <c r="G112" s="39">
        <v>188975.95</v>
      </c>
      <c r="H112" s="39">
        <f t="shared" si="1"/>
        <v>100</v>
      </c>
    </row>
    <row r="113" spans="1:8" ht="64.5" customHeight="1" x14ac:dyDescent="0.2">
      <c r="A113" s="63" t="s">
        <v>475</v>
      </c>
      <c r="B113" s="63" t="s">
        <v>432</v>
      </c>
      <c r="C113" s="63" t="s">
        <v>1199</v>
      </c>
      <c r="D113" s="63"/>
      <c r="E113" s="77" t="s">
        <v>1200</v>
      </c>
      <c r="F113" s="66">
        <f>F114</f>
        <v>362531</v>
      </c>
      <c r="G113" s="124">
        <f>G114</f>
        <v>361323.7</v>
      </c>
      <c r="H113" s="39">
        <f t="shared" si="1"/>
        <v>99.666980203072299</v>
      </c>
    </row>
    <row r="114" spans="1:8" ht="29.25" customHeight="1" x14ac:dyDescent="0.2">
      <c r="A114" s="63" t="s">
        <v>475</v>
      </c>
      <c r="B114" s="63" t="s">
        <v>432</v>
      </c>
      <c r="C114" s="63" t="s">
        <v>1199</v>
      </c>
      <c r="D114" s="63" t="s">
        <v>443</v>
      </c>
      <c r="E114" s="77" t="s">
        <v>451</v>
      </c>
      <c r="F114" s="66">
        <v>362531</v>
      </c>
      <c r="G114" s="39">
        <v>361323.7</v>
      </c>
      <c r="H114" s="39">
        <f t="shared" si="1"/>
        <v>99.666980203072299</v>
      </c>
    </row>
    <row r="115" spans="1:8" ht="54" customHeight="1" x14ac:dyDescent="0.2">
      <c r="A115" s="63" t="s">
        <v>475</v>
      </c>
      <c r="B115" s="63" t="s">
        <v>432</v>
      </c>
      <c r="C115" s="63" t="s">
        <v>1201</v>
      </c>
      <c r="D115" s="63"/>
      <c r="E115" s="77" t="s">
        <v>1202</v>
      </c>
      <c r="F115" s="66">
        <f>F116</f>
        <v>42805.13</v>
      </c>
      <c r="G115" s="124">
        <f>G116</f>
        <v>36796.93</v>
      </c>
      <c r="H115" s="39">
        <f t="shared" si="1"/>
        <v>85.963831905194539</v>
      </c>
    </row>
    <row r="116" spans="1:8" ht="29.25" customHeight="1" x14ac:dyDescent="0.2">
      <c r="A116" s="63" t="s">
        <v>475</v>
      </c>
      <c r="B116" s="63" t="s">
        <v>432</v>
      </c>
      <c r="C116" s="63" t="s">
        <v>1201</v>
      </c>
      <c r="D116" s="63" t="s">
        <v>439</v>
      </c>
      <c r="E116" s="77" t="s">
        <v>1190</v>
      </c>
      <c r="F116" s="66">
        <v>42805.13</v>
      </c>
      <c r="G116" s="39">
        <v>36796.93</v>
      </c>
      <c r="H116" s="39">
        <f t="shared" si="1"/>
        <v>85.963831905194539</v>
      </c>
    </row>
    <row r="117" spans="1:8" ht="34.5" customHeight="1" x14ac:dyDescent="0.2">
      <c r="A117" s="63" t="s">
        <v>475</v>
      </c>
      <c r="B117" s="63" t="s">
        <v>432</v>
      </c>
      <c r="C117" s="63" t="s">
        <v>1221</v>
      </c>
      <c r="D117" s="63"/>
      <c r="E117" s="77" t="s">
        <v>1222</v>
      </c>
      <c r="F117" s="66">
        <f>F118+F119+F120</f>
        <v>726734</v>
      </c>
      <c r="G117" s="124">
        <f>G118+G119+G120</f>
        <v>726734</v>
      </c>
      <c r="H117" s="39">
        <f t="shared" si="1"/>
        <v>100</v>
      </c>
    </row>
    <row r="118" spans="1:8" ht="29.25" customHeight="1" x14ac:dyDescent="0.2">
      <c r="A118" s="63" t="s">
        <v>475</v>
      </c>
      <c r="B118" s="63" t="s">
        <v>432</v>
      </c>
      <c r="C118" s="63" t="s">
        <v>1221</v>
      </c>
      <c r="D118" s="63" t="s">
        <v>443</v>
      </c>
      <c r="E118" s="77" t="s">
        <v>451</v>
      </c>
      <c r="F118" s="66">
        <v>53134</v>
      </c>
      <c r="G118" s="39">
        <v>53134</v>
      </c>
      <c r="H118" s="39">
        <f t="shared" si="1"/>
        <v>100</v>
      </c>
    </row>
    <row r="119" spans="1:8" ht="24.75" customHeight="1" x14ac:dyDescent="0.2">
      <c r="A119" s="63" t="s">
        <v>475</v>
      </c>
      <c r="B119" s="63" t="s">
        <v>432</v>
      </c>
      <c r="C119" s="63" t="s">
        <v>1221</v>
      </c>
      <c r="D119" s="63" t="s">
        <v>439</v>
      </c>
      <c r="E119" s="77" t="s">
        <v>1190</v>
      </c>
      <c r="F119" s="66">
        <v>553600</v>
      </c>
      <c r="G119" s="39">
        <v>553600</v>
      </c>
      <c r="H119" s="39">
        <f t="shared" si="1"/>
        <v>100</v>
      </c>
    </row>
    <row r="120" spans="1:8" ht="18" customHeight="1" x14ac:dyDescent="0.2">
      <c r="A120" s="63" t="s">
        <v>475</v>
      </c>
      <c r="B120" s="63" t="s">
        <v>432</v>
      </c>
      <c r="C120" s="63" t="s">
        <v>1221</v>
      </c>
      <c r="D120" s="63" t="s">
        <v>737</v>
      </c>
      <c r="E120" s="77" t="s">
        <v>738</v>
      </c>
      <c r="F120" s="66">
        <v>120000</v>
      </c>
      <c r="G120" s="39">
        <v>120000</v>
      </c>
      <c r="H120" s="39">
        <f t="shared" si="1"/>
        <v>100</v>
      </c>
    </row>
    <row r="121" spans="1:8" ht="66" customHeight="1" x14ac:dyDescent="0.2">
      <c r="A121" s="63" t="s">
        <v>475</v>
      </c>
      <c r="B121" s="63" t="s">
        <v>432</v>
      </c>
      <c r="C121" s="63" t="s">
        <v>874</v>
      </c>
      <c r="D121" s="63"/>
      <c r="E121" s="77" t="s">
        <v>1156</v>
      </c>
      <c r="F121" s="65">
        <f>F122+F123</f>
        <v>43000</v>
      </c>
      <c r="G121" s="40">
        <f>G122+G123</f>
        <v>39616.28</v>
      </c>
      <c r="H121" s="39">
        <f t="shared" si="1"/>
        <v>92.130883720930228</v>
      </c>
    </row>
    <row r="122" spans="1:8" ht="26.25" hidden="1" customHeight="1" x14ac:dyDescent="0.2">
      <c r="A122" s="63" t="s">
        <v>475</v>
      </c>
      <c r="B122" s="63" t="s">
        <v>432</v>
      </c>
      <c r="C122" s="63" t="s">
        <v>874</v>
      </c>
      <c r="D122" s="63" t="s">
        <v>443</v>
      </c>
      <c r="E122" s="77" t="s">
        <v>451</v>
      </c>
      <c r="F122" s="65">
        <v>0</v>
      </c>
      <c r="G122" s="40">
        <v>0</v>
      </c>
      <c r="H122" s="39" t="e">
        <f t="shared" si="1"/>
        <v>#DIV/0!</v>
      </c>
    </row>
    <row r="123" spans="1:8" ht="23.25" customHeight="1" x14ac:dyDescent="0.2">
      <c r="A123" s="63" t="s">
        <v>475</v>
      </c>
      <c r="B123" s="63" t="s">
        <v>432</v>
      </c>
      <c r="C123" s="63" t="s">
        <v>874</v>
      </c>
      <c r="D123" s="63" t="s">
        <v>439</v>
      </c>
      <c r="E123" s="77" t="s">
        <v>1190</v>
      </c>
      <c r="F123" s="65">
        <v>43000</v>
      </c>
      <c r="G123" s="40">
        <v>39616.28</v>
      </c>
      <c r="H123" s="39">
        <f t="shared" si="1"/>
        <v>92.130883720930228</v>
      </c>
    </row>
    <row r="124" spans="1:8" ht="18" hidden="1" customHeight="1" x14ac:dyDescent="0.2">
      <c r="A124" s="63" t="s">
        <v>475</v>
      </c>
      <c r="B124" s="63" t="s">
        <v>432</v>
      </c>
      <c r="C124" s="63" t="s">
        <v>685</v>
      </c>
      <c r="D124" s="63"/>
      <c r="E124" s="77" t="s">
        <v>88</v>
      </c>
      <c r="F124" s="65">
        <f>F125</f>
        <v>0</v>
      </c>
      <c r="G124" s="40">
        <f>G125</f>
        <v>0</v>
      </c>
      <c r="H124" s="39" t="e">
        <f t="shared" si="1"/>
        <v>#DIV/0!</v>
      </c>
    </row>
    <row r="125" spans="1:8" ht="19.5" hidden="1" customHeight="1" x14ac:dyDescent="0.2">
      <c r="A125" s="63" t="s">
        <v>475</v>
      </c>
      <c r="B125" s="63" t="s">
        <v>432</v>
      </c>
      <c r="C125" s="63" t="s">
        <v>685</v>
      </c>
      <c r="D125" s="63" t="s">
        <v>440</v>
      </c>
      <c r="E125" s="77" t="s">
        <v>449</v>
      </c>
      <c r="F125" s="65">
        <v>0</v>
      </c>
      <c r="G125" s="40">
        <v>0</v>
      </c>
      <c r="H125" s="39" t="e">
        <f t="shared" si="1"/>
        <v>#DIV/0!</v>
      </c>
    </row>
    <row r="126" spans="1:8" ht="20.25" hidden="1" customHeight="1" x14ac:dyDescent="0.2">
      <c r="A126" s="63" t="s">
        <v>475</v>
      </c>
      <c r="B126" s="63" t="s">
        <v>432</v>
      </c>
      <c r="C126" s="63" t="s">
        <v>407</v>
      </c>
      <c r="D126" s="63"/>
      <c r="E126" s="77" t="s">
        <v>88</v>
      </c>
      <c r="F126" s="65">
        <f>F127</f>
        <v>0</v>
      </c>
      <c r="G126" s="40">
        <f>G127</f>
        <v>0</v>
      </c>
      <c r="H126" s="39" t="e">
        <f t="shared" si="1"/>
        <v>#DIV/0!</v>
      </c>
    </row>
    <row r="127" spans="1:8" ht="20.25" hidden="1" customHeight="1" x14ac:dyDescent="0.2">
      <c r="A127" s="63" t="s">
        <v>475</v>
      </c>
      <c r="B127" s="63" t="s">
        <v>432</v>
      </c>
      <c r="C127" s="63" t="s">
        <v>407</v>
      </c>
      <c r="D127" s="63" t="s">
        <v>459</v>
      </c>
      <c r="E127" s="77" t="s">
        <v>449</v>
      </c>
      <c r="F127" s="65">
        <v>0</v>
      </c>
      <c r="G127" s="40">
        <v>0</v>
      </c>
      <c r="H127" s="39" t="e">
        <f t="shared" si="1"/>
        <v>#DIV/0!</v>
      </c>
    </row>
    <row r="128" spans="1:8" ht="24" customHeight="1" x14ac:dyDescent="0.2">
      <c r="A128" s="63" t="s">
        <v>475</v>
      </c>
      <c r="B128" s="63" t="s">
        <v>432</v>
      </c>
      <c r="C128" s="63" t="s">
        <v>859</v>
      </c>
      <c r="D128" s="63"/>
      <c r="E128" s="77" t="s">
        <v>498</v>
      </c>
      <c r="F128" s="65">
        <f>F129</f>
        <v>7000</v>
      </c>
      <c r="G128" s="40">
        <f>G129</f>
        <v>5600</v>
      </c>
      <c r="H128" s="39">
        <f t="shared" si="1"/>
        <v>80</v>
      </c>
    </row>
    <row r="129" spans="1:8" ht="28.5" customHeight="1" x14ac:dyDescent="0.2">
      <c r="A129" s="63" t="s">
        <v>475</v>
      </c>
      <c r="B129" s="63" t="s">
        <v>432</v>
      </c>
      <c r="C129" s="63" t="s">
        <v>859</v>
      </c>
      <c r="D129" s="63" t="s">
        <v>439</v>
      </c>
      <c r="E129" s="77" t="s">
        <v>1190</v>
      </c>
      <c r="F129" s="65">
        <v>7000</v>
      </c>
      <c r="G129" s="40">
        <v>5600</v>
      </c>
      <c r="H129" s="39">
        <f t="shared" si="1"/>
        <v>80</v>
      </c>
    </row>
    <row r="130" spans="1:8" ht="22.5" customHeight="1" x14ac:dyDescent="0.2">
      <c r="A130" s="63" t="s">
        <v>475</v>
      </c>
      <c r="B130" s="63" t="s">
        <v>432</v>
      </c>
      <c r="C130" s="63" t="s">
        <v>857</v>
      </c>
      <c r="D130" s="63"/>
      <c r="E130" s="77" t="s">
        <v>856</v>
      </c>
      <c r="F130" s="65">
        <f>F131+F132</f>
        <v>59600</v>
      </c>
      <c r="G130" s="40">
        <f>G131+G132</f>
        <v>59600</v>
      </c>
      <c r="H130" s="39">
        <f t="shared" si="1"/>
        <v>100</v>
      </c>
    </row>
    <row r="131" spans="1:8" ht="28.5" customHeight="1" x14ac:dyDescent="0.2">
      <c r="A131" s="63" t="s">
        <v>475</v>
      </c>
      <c r="B131" s="63" t="s">
        <v>432</v>
      </c>
      <c r="C131" s="63" t="s">
        <v>857</v>
      </c>
      <c r="D131" s="63" t="s">
        <v>443</v>
      </c>
      <c r="E131" s="77" t="s">
        <v>451</v>
      </c>
      <c r="F131" s="65">
        <v>14000</v>
      </c>
      <c r="G131" s="40">
        <v>14000</v>
      </c>
      <c r="H131" s="39">
        <f t="shared" si="1"/>
        <v>100</v>
      </c>
    </row>
    <row r="132" spans="1:8" ht="28.5" customHeight="1" x14ac:dyDescent="0.2">
      <c r="A132" s="63" t="s">
        <v>475</v>
      </c>
      <c r="B132" s="63" t="s">
        <v>432</v>
      </c>
      <c r="C132" s="63" t="s">
        <v>857</v>
      </c>
      <c r="D132" s="63" t="s">
        <v>439</v>
      </c>
      <c r="E132" s="77" t="s">
        <v>1190</v>
      </c>
      <c r="F132" s="65">
        <f>36000+9600</f>
        <v>45600</v>
      </c>
      <c r="G132" s="40">
        <f>36000+9600</f>
        <v>45600</v>
      </c>
      <c r="H132" s="39">
        <f t="shared" si="1"/>
        <v>100</v>
      </c>
    </row>
    <row r="133" spans="1:8" ht="42" customHeight="1" x14ac:dyDescent="0.2">
      <c r="A133" s="63" t="s">
        <v>475</v>
      </c>
      <c r="B133" s="63" t="s">
        <v>432</v>
      </c>
      <c r="C133" s="63" t="s">
        <v>858</v>
      </c>
      <c r="D133" s="63"/>
      <c r="E133" s="77" t="s">
        <v>333</v>
      </c>
      <c r="F133" s="65">
        <f>F134+F135+F136</f>
        <v>198200</v>
      </c>
      <c r="G133" s="40">
        <f>G134+G135+G136</f>
        <v>198200</v>
      </c>
      <c r="H133" s="39">
        <f t="shared" si="1"/>
        <v>100</v>
      </c>
    </row>
    <row r="134" spans="1:8" ht="33.75" customHeight="1" x14ac:dyDescent="0.2">
      <c r="A134" s="63" t="s">
        <v>475</v>
      </c>
      <c r="B134" s="63" t="s">
        <v>432</v>
      </c>
      <c r="C134" s="63" t="s">
        <v>858</v>
      </c>
      <c r="D134" s="63" t="s">
        <v>440</v>
      </c>
      <c r="E134" s="77" t="s">
        <v>1187</v>
      </c>
      <c r="F134" s="65">
        <v>161384.93</v>
      </c>
      <c r="G134" s="40">
        <v>161384.93</v>
      </c>
      <c r="H134" s="39">
        <f t="shared" si="1"/>
        <v>100</v>
      </c>
    </row>
    <row r="135" spans="1:8" ht="22.5" customHeight="1" x14ac:dyDescent="0.2">
      <c r="A135" s="63" t="s">
        <v>475</v>
      </c>
      <c r="B135" s="63" t="s">
        <v>432</v>
      </c>
      <c r="C135" s="63" t="s">
        <v>858</v>
      </c>
      <c r="D135" s="63" t="s">
        <v>443</v>
      </c>
      <c r="E135" s="77" t="s">
        <v>451</v>
      </c>
      <c r="F135" s="65">
        <v>19100</v>
      </c>
      <c r="G135" s="40">
        <v>19100</v>
      </c>
      <c r="H135" s="39">
        <f t="shared" si="1"/>
        <v>100</v>
      </c>
    </row>
    <row r="136" spans="1:8" ht="28.5" customHeight="1" x14ac:dyDescent="0.2">
      <c r="A136" s="63" t="s">
        <v>475</v>
      </c>
      <c r="B136" s="63" t="s">
        <v>432</v>
      </c>
      <c r="C136" s="63" t="s">
        <v>858</v>
      </c>
      <c r="D136" s="63" t="s">
        <v>439</v>
      </c>
      <c r="E136" s="77" t="s">
        <v>1190</v>
      </c>
      <c r="F136" s="65">
        <v>17715.07</v>
      </c>
      <c r="G136" s="40">
        <v>17715.07</v>
      </c>
      <c r="H136" s="39">
        <f t="shared" si="1"/>
        <v>100</v>
      </c>
    </row>
    <row r="137" spans="1:8" ht="21" customHeight="1" x14ac:dyDescent="0.2">
      <c r="A137" s="63" t="s">
        <v>475</v>
      </c>
      <c r="B137" s="63" t="s">
        <v>432</v>
      </c>
      <c r="C137" s="63" t="s">
        <v>1054</v>
      </c>
      <c r="D137" s="63"/>
      <c r="E137" s="77" t="s">
        <v>776</v>
      </c>
      <c r="F137" s="65">
        <f>F138</f>
        <v>532216</v>
      </c>
      <c r="G137" s="40">
        <f>G138</f>
        <v>532215.06000000006</v>
      </c>
      <c r="H137" s="39">
        <f t="shared" si="1"/>
        <v>99.999823379981066</v>
      </c>
    </row>
    <row r="138" spans="1:8" ht="35.25" customHeight="1" x14ac:dyDescent="0.2">
      <c r="A138" s="63" t="s">
        <v>475</v>
      </c>
      <c r="B138" s="63" t="s">
        <v>432</v>
      </c>
      <c r="C138" s="63" t="s">
        <v>1054</v>
      </c>
      <c r="D138" s="63" t="s">
        <v>440</v>
      </c>
      <c r="E138" s="77" t="s">
        <v>1187</v>
      </c>
      <c r="F138" s="65">
        <v>532216</v>
      </c>
      <c r="G138" s="40">
        <v>532215.06000000006</v>
      </c>
      <c r="H138" s="39">
        <f t="shared" si="1"/>
        <v>99.999823379981066</v>
      </c>
    </row>
    <row r="139" spans="1:8" ht="14.25" customHeight="1" x14ac:dyDescent="0.2">
      <c r="A139" s="63" t="s">
        <v>475</v>
      </c>
      <c r="B139" s="63" t="s">
        <v>743</v>
      </c>
      <c r="C139" s="63"/>
      <c r="D139" s="63"/>
      <c r="E139" s="77" t="s">
        <v>746</v>
      </c>
      <c r="F139" s="65">
        <f>F140</f>
        <v>17850</v>
      </c>
      <c r="G139" s="40">
        <f>G140</f>
        <v>0</v>
      </c>
      <c r="H139" s="39">
        <f t="shared" si="1"/>
        <v>0</v>
      </c>
    </row>
    <row r="140" spans="1:8" ht="18" customHeight="1" x14ac:dyDescent="0.2">
      <c r="A140" s="63" t="s">
        <v>475</v>
      </c>
      <c r="B140" s="63" t="s">
        <v>743</v>
      </c>
      <c r="C140" s="63" t="s">
        <v>744</v>
      </c>
      <c r="D140" s="63"/>
      <c r="E140" s="77" t="s">
        <v>781</v>
      </c>
      <c r="F140" s="65">
        <f>F141</f>
        <v>17850</v>
      </c>
      <c r="G140" s="40">
        <f>G141</f>
        <v>0</v>
      </c>
      <c r="H140" s="39">
        <f t="shared" ref="H140:H203" si="2">G140/F140*100</f>
        <v>0</v>
      </c>
    </row>
    <row r="141" spans="1:8" x14ac:dyDescent="0.2">
      <c r="A141" s="63" t="s">
        <v>475</v>
      </c>
      <c r="B141" s="63" t="s">
        <v>743</v>
      </c>
      <c r="C141" s="63" t="s">
        <v>744</v>
      </c>
      <c r="D141" s="63" t="s">
        <v>745</v>
      </c>
      <c r="E141" s="77" t="s">
        <v>747</v>
      </c>
      <c r="F141" s="65">
        <v>17850</v>
      </c>
      <c r="G141" s="40">
        <v>0</v>
      </c>
      <c r="H141" s="39">
        <f t="shared" si="2"/>
        <v>0</v>
      </c>
    </row>
    <row r="142" spans="1:8" ht="30.75" customHeight="1" x14ac:dyDescent="0.2">
      <c r="A142" s="63" t="s">
        <v>475</v>
      </c>
      <c r="B142" s="63" t="s">
        <v>523</v>
      </c>
      <c r="C142" s="63"/>
      <c r="D142" s="63"/>
      <c r="E142" s="77" t="s">
        <v>524</v>
      </c>
      <c r="F142" s="66">
        <f>F147+F143+F145</f>
        <v>853000</v>
      </c>
      <c r="G142" s="39">
        <f>G147+G143+G145</f>
        <v>480499.75</v>
      </c>
      <c r="H142" s="39">
        <f t="shared" si="2"/>
        <v>56.330568581477138</v>
      </c>
    </row>
    <row r="143" spans="1:8" ht="35.25" customHeight="1" x14ac:dyDescent="0.2">
      <c r="A143" s="63" t="s">
        <v>475</v>
      </c>
      <c r="B143" s="63" t="s">
        <v>523</v>
      </c>
      <c r="C143" s="63" t="s">
        <v>1223</v>
      </c>
      <c r="D143" s="63"/>
      <c r="E143" s="77" t="s">
        <v>1224</v>
      </c>
      <c r="F143" s="66">
        <f>F144</f>
        <v>235500</v>
      </c>
      <c r="G143" s="39">
        <f>G144</f>
        <v>235500</v>
      </c>
      <c r="H143" s="39">
        <f t="shared" si="2"/>
        <v>100</v>
      </c>
    </row>
    <row r="144" spans="1:8" ht="33.75" customHeight="1" x14ac:dyDescent="0.2">
      <c r="A144" s="63" t="s">
        <v>475</v>
      </c>
      <c r="B144" s="63" t="s">
        <v>523</v>
      </c>
      <c r="C144" s="63" t="s">
        <v>1223</v>
      </c>
      <c r="D144" s="63" t="s">
        <v>439</v>
      </c>
      <c r="E144" s="77" t="s">
        <v>1190</v>
      </c>
      <c r="F144" s="65">
        <v>235500</v>
      </c>
      <c r="G144" s="40">
        <v>235500</v>
      </c>
      <c r="H144" s="39">
        <f t="shared" si="2"/>
        <v>100</v>
      </c>
    </row>
    <row r="145" spans="1:8" ht="33.75" customHeight="1" x14ac:dyDescent="0.2">
      <c r="A145" s="63" t="s">
        <v>475</v>
      </c>
      <c r="B145" s="63" t="s">
        <v>523</v>
      </c>
      <c r="C145" s="63" t="s">
        <v>1225</v>
      </c>
      <c r="D145" s="63"/>
      <c r="E145" s="77" t="s">
        <v>1226</v>
      </c>
      <c r="F145" s="65">
        <f>F146</f>
        <v>200000</v>
      </c>
      <c r="G145" s="40">
        <f>G146</f>
        <v>200000</v>
      </c>
      <c r="H145" s="39">
        <f t="shared" si="2"/>
        <v>100</v>
      </c>
    </row>
    <row r="146" spans="1:8" ht="27" customHeight="1" x14ac:dyDescent="0.2">
      <c r="A146" s="63" t="s">
        <v>475</v>
      </c>
      <c r="B146" s="63" t="s">
        <v>523</v>
      </c>
      <c r="C146" s="63" t="s">
        <v>1225</v>
      </c>
      <c r="D146" s="63" t="s">
        <v>439</v>
      </c>
      <c r="E146" s="77" t="s">
        <v>1190</v>
      </c>
      <c r="F146" s="65">
        <v>200000</v>
      </c>
      <c r="G146" s="40">
        <v>200000</v>
      </c>
      <c r="H146" s="39">
        <f t="shared" si="2"/>
        <v>100</v>
      </c>
    </row>
    <row r="147" spans="1:8" ht="33.75" customHeight="1" x14ac:dyDescent="0.2">
      <c r="A147" s="63" t="s">
        <v>475</v>
      </c>
      <c r="B147" s="63" t="s">
        <v>523</v>
      </c>
      <c r="C147" s="63" t="s">
        <v>1057</v>
      </c>
      <c r="D147" s="63"/>
      <c r="E147" s="77" t="s">
        <v>782</v>
      </c>
      <c r="F147" s="65">
        <f>F148</f>
        <v>417500</v>
      </c>
      <c r="G147" s="40">
        <f>G148</f>
        <v>44999.75</v>
      </c>
      <c r="H147" s="39">
        <f t="shared" si="2"/>
        <v>10.778383233532935</v>
      </c>
    </row>
    <row r="148" spans="1:8" ht="23.25" customHeight="1" x14ac:dyDescent="0.2">
      <c r="A148" s="63" t="s">
        <v>475</v>
      </c>
      <c r="B148" s="63" t="s">
        <v>523</v>
      </c>
      <c r="C148" s="63" t="s">
        <v>1057</v>
      </c>
      <c r="D148" s="63" t="s">
        <v>439</v>
      </c>
      <c r="E148" s="77" t="s">
        <v>1190</v>
      </c>
      <c r="F148" s="65">
        <v>417500</v>
      </c>
      <c r="G148" s="40">
        <v>44999.75</v>
      </c>
      <c r="H148" s="39">
        <f t="shared" si="2"/>
        <v>10.778383233532935</v>
      </c>
    </row>
    <row r="149" spans="1:8" ht="21.75" customHeight="1" x14ac:dyDescent="0.2">
      <c r="A149" s="63" t="s">
        <v>475</v>
      </c>
      <c r="B149" s="63" t="s">
        <v>749</v>
      </c>
      <c r="C149" s="63"/>
      <c r="D149" s="63"/>
      <c r="E149" s="77" t="s">
        <v>457</v>
      </c>
      <c r="F149" s="65">
        <f>F151+F158+F153+F155</f>
        <v>1251375.3999999999</v>
      </c>
      <c r="G149" s="40">
        <f>G151+G158+G153+G155</f>
        <v>1240931.98</v>
      </c>
      <c r="H149" s="39">
        <f t="shared" si="2"/>
        <v>99.165444677912006</v>
      </c>
    </row>
    <row r="150" spans="1:8" ht="75.75" customHeight="1" x14ac:dyDescent="0.2">
      <c r="A150" s="63" t="s">
        <v>475</v>
      </c>
      <c r="B150" s="63" t="s">
        <v>749</v>
      </c>
      <c r="C150" s="63" t="s">
        <v>940</v>
      </c>
      <c r="D150" s="63"/>
      <c r="E150" s="77" t="s">
        <v>1100</v>
      </c>
      <c r="F150" s="65">
        <f>F151</f>
        <v>2010</v>
      </c>
      <c r="G150" s="40">
        <f>G151</f>
        <v>1566.6</v>
      </c>
      <c r="H150" s="39">
        <f t="shared" si="2"/>
        <v>77.940298507462686</v>
      </c>
    </row>
    <row r="151" spans="1:8" ht="67.5" customHeight="1" x14ac:dyDescent="0.2">
      <c r="A151" s="63" t="s">
        <v>475</v>
      </c>
      <c r="B151" s="63" t="s">
        <v>749</v>
      </c>
      <c r="C151" s="63" t="s">
        <v>876</v>
      </c>
      <c r="D151" s="63"/>
      <c r="E151" s="77" t="s">
        <v>1101</v>
      </c>
      <c r="F151" s="65">
        <f>F152</f>
        <v>2010</v>
      </c>
      <c r="G151" s="40">
        <f>G152</f>
        <v>1566.6</v>
      </c>
      <c r="H151" s="39">
        <f t="shared" si="2"/>
        <v>77.940298507462686</v>
      </c>
    </row>
    <row r="152" spans="1:8" ht="18" customHeight="1" x14ac:dyDescent="0.2">
      <c r="A152" s="63" t="s">
        <v>475</v>
      </c>
      <c r="B152" s="63" t="s">
        <v>749</v>
      </c>
      <c r="C152" s="63" t="s">
        <v>876</v>
      </c>
      <c r="D152" s="63" t="s">
        <v>750</v>
      </c>
      <c r="E152" s="77" t="s">
        <v>751</v>
      </c>
      <c r="F152" s="65">
        <v>2010</v>
      </c>
      <c r="G152" s="40">
        <v>1566.6</v>
      </c>
      <c r="H152" s="39">
        <f t="shared" si="2"/>
        <v>77.940298507462686</v>
      </c>
    </row>
    <row r="153" spans="1:8" ht="73.5" customHeight="1" x14ac:dyDescent="0.2">
      <c r="A153" s="63" t="s">
        <v>475</v>
      </c>
      <c r="B153" s="63" t="s">
        <v>749</v>
      </c>
      <c r="C153" s="63" t="s">
        <v>1203</v>
      </c>
      <c r="D153" s="63"/>
      <c r="E153" s="77" t="s">
        <v>1204</v>
      </c>
      <c r="F153" s="65">
        <f>F154</f>
        <v>0</v>
      </c>
      <c r="G153" s="40">
        <f>G154</f>
        <v>0</v>
      </c>
      <c r="H153" s="39" t="e">
        <f t="shared" si="2"/>
        <v>#DIV/0!</v>
      </c>
    </row>
    <row r="154" spans="1:8" ht="18" customHeight="1" x14ac:dyDescent="0.2">
      <c r="A154" s="63" t="s">
        <v>475</v>
      </c>
      <c r="B154" s="63" t="s">
        <v>749</v>
      </c>
      <c r="C154" s="63" t="s">
        <v>1203</v>
      </c>
      <c r="D154" s="63" t="s">
        <v>750</v>
      </c>
      <c r="E154" s="77" t="s">
        <v>751</v>
      </c>
      <c r="F154" s="65">
        <v>0</v>
      </c>
      <c r="G154" s="40">
        <v>0</v>
      </c>
      <c r="H154" s="39" t="e">
        <f t="shared" si="2"/>
        <v>#DIV/0!</v>
      </c>
    </row>
    <row r="155" spans="1:8" ht="69.75" customHeight="1" x14ac:dyDescent="0.2">
      <c r="A155" s="63" t="s">
        <v>475</v>
      </c>
      <c r="B155" s="63" t="s">
        <v>749</v>
      </c>
      <c r="C155" s="63" t="s">
        <v>1299</v>
      </c>
      <c r="D155" s="63"/>
      <c r="E155" s="77" t="s">
        <v>1204</v>
      </c>
      <c r="F155" s="65">
        <f>F156</f>
        <v>32006.400000000001</v>
      </c>
      <c r="G155" s="40">
        <f>G156</f>
        <v>27506</v>
      </c>
      <c r="H155" s="39">
        <f t="shared" si="2"/>
        <v>85.939062187562484</v>
      </c>
    </row>
    <row r="156" spans="1:8" ht="18" customHeight="1" x14ac:dyDescent="0.2">
      <c r="A156" s="63" t="s">
        <v>475</v>
      </c>
      <c r="B156" s="63" t="s">
        <v>749</v>
      </c>
      <c r="C156" s="63" t="s">
        <v>1299</v>
      </c>
      <c r="D156" s="63" t="s">
        <v>750</v>
      </c>
      <c r="E156" s="77" t="s">
        <v>751</v>
      </c>
      <c r="F156" s="65">
        <v>32006.400000000001</v>
      </c>
      <c r="G156" s="40">
        <v>27506</v>
      </c>
      <c r="H156" s="39">
        <f t="shared" si="2"/>
        <v>85.939062187562484</v>
      </c>
    </row>
    <row r="157" spans="1:8" ht="48" customHeight="1" x14ac:dyDescent="0.2">
      <c r="A157" s="63" t="s">
        <v>475</v>
      </c>
      <c r="B157" s="63" t="s">
        <v>749</v>
      </c>
      <c r="C157" s="63" t="s">
        <v>941</v>
      </c>
      <c r="D157" s="63"/>
      <c r="E157" s="77" t="s">
        <v>1168</v>
      </c>
      <c r="F157" s="65">
        <f>F158</f>
        <v>1217359</v>
      </c>
      <c r="G157" s="40">
        <f>G158</f>
        <v>1211859.3799999999</v>
      </c>
      <c r="H157" s="39">
        <f t="shared" si="2"/>
        <v>99.548233512053542</v>
      </c>
    </row>
    <row r="158" spans="1:8" ht="43.5" customHeight="1" x14ac:dyDescent="0.2">
      <c r="A158" s="63" t="s">
        <v>475</v>
      </c>
      <c r="B158" s="63" t="s">
        <v>749</v>
      </c>
      <c r="C158" s="63" t="s">
        <v>878</v>
      </c>
      <c r="D158" s="63"/>
      <c r="E158" s="77" t="s">
        <v>1169</v>
      </c>
      <c r="F158" s="65">
        <f>F159+F160+F162+F161</f>
        <v>1217359</v>
      </c>
      <c r="G158" s="40">
        <f>G159+G160+G162+G161</f>
        <v>1211859.3799999999</v>
      </c>
      <c r="H158" s="39">
        <f t="shared" si="2"/>
        <v>99.548233512053542</v>
      </c>
    </row>
    <row r="159" spans="1:8" ht="33.75" customHeight="1" x14ac:dyDescent="0.2">
      <c r="A159" s="63" t="s">
        <v>475</v>
      </c>
      <c r="B159" s="63" t="s">
        <v>749</v>
      </c>
      <c r="C159" s="63" t="s">
        <v>878</v>
      </c>
      <c r="D159" s="63">
        <v>121</v>
      </c>
      <c r="E159" s="77" t="s">
        <v>1187</v>
      </c>
      <c r="F159" s="66">
        <v>827520</v>
      </c>
      <c r="G159" s="39">
        <v>823258.6</v>
      </c>
      <c r="H159" s="39">
        <f t="shared" si="2"/>
        <v>99.48503963650424</v>
      </c>
    </row>
    <row r="160" spans="1:8" ht="27" customHeight="1" x14ac:dyDescent="0.2">
      <c r="A160" s="63" t="s">
        <v>475</v>
      </c>
      <c r="B160" s="63" t="s">
        <v>749</v>
      </c>
      <c r="C160" s="63" t="s">
        <v>878</v>
      </c>
      <c r="D160" s="63" t="s">
        <v>441</v>
      </c>
      <c r="E160" s="77" t="s">
        <v>1188</v>
      </c>
      <c r="F160" s="66">
        <v>600</v>
      </c>
      <c r="G160" s="39">
        <v>600</v>
      </c>
      <c r="H160" s="39">
        <f t="shared" si="2"/>
        <v>100</v>
      </c>
    </row>
    <row r="161" spans="1:8" ht="29.25" customHeight="1" x14ac:dyDescent="0.2">
      <c r="A161" s="63" t="s">
        <v>475</v>
      </c>
      <c r="B161" s="63" t="s">
        <v>749</v>
      </c>
      <c r="C161" s="63" t="s">
        <v>878</v>
      </c>
      <c r="D161" s="63" t="s">
        <v>443</v>
      </c>
      <c r="E161" s="77" t="s">
        <v>451</v>
      </c>
      <c r="F161" s="66">
        <v>22500</v>
      </c>
      <c r="G161" s="39">
        <v>22283.98</v>
      </c>
      <c r="H161" s="39">
        <f t="shared" si="2"/>
        <v>99.03991111111111</v>
      </c>
    </row>
    <row r="162" spans="1:8" ht="19.5" customHeight="1" x14ac:dyDescent="0.2">
      <c r="A162" s="63" t="s">
        <v>475</v>
      </c>
      <c r="B162" s="63" t="s">
        <v>749</v>
      </c>
      <c r="C162" s="63" t="s">
        <v>878</v>
      </c>
      <c r="D162" s="63" t="s">
        <v>439</v>
      </c>
      <c r="E162" s="77" t="s">
        <v>1190</v>
      </c>
      <c r="F162" s="66">
        <v>366739</v>
      </c>
      <c r="G162" s="39">
        <v>365716.8</v>
      </c>
      <c r="H162" s="39">
        <f t="shared" si="2"/>
        <v>99.721273167020684</v>
      </c>
    </row>
    <row r="163" spans="1:8" ht="18.75" customHeight="1" x14ac:dyDescent="0.2">
      <c r="A163" s="63" t="s">
        <v>475</v>
      </c>
      <c r="B163" s="63" t="s">
        <v>529</v>
      </c>
      <c r="C163" s="63"/>
      <c r="D163" s="63"/>
      <c r="E163" s="77" t="s">
        <v>530</v>
      </c>
      <c r="F163" s="66">
        <f>F167+F174+F177+F179+F165</f>
        <v>2499877</v>
      </c>
      <c r="G163" s="39">
        <f>G167+G174+G177+G179+G165</f>
        <v>2496745.2000000002</v>
      </c>
      <c r="H163" s="39">
        <f t="shared" si="2"/>
        <v>99.87472183631435</v>
      </c>
    </row>
    <row r="164" spans="1:8" ht="47.25" customHeight="1" x14ac:dyDescent="0.2">
      <c r="A164" s="63" t="s">
        <v>475</v>
      </c>
      <c r="B164" s="63" t="s">
        <v>529</v>
      </c>
      <c r="C164" s="63" t="s">
        <v>935</v>
      </c>
      <c r="D164" s="63"/>
      <c r="E164" s="77" t="s">
        <v>1085</v>
      </c>
      <c r="F164" s="65">
        <f>F167+F174+F165</f>
        <v>2354877</v>
      </c>
      <c r="G164" s="40">
        <f>G167+G174+G165</f>
        <v>2351745.2000000002</v>
      </c>
      <c r="H164" s="39">
        <f t="shared" si="2"/>
        <v>99.867007915912382</v>
      </c>
    </row>
    <row r="165" spans="1:8" ht="47.25" customHeight="1" x14ac:dyDescent="0.2">
      <c r="A165" s="63" t="s">
        <v>475</v>
      </c>
      <c r="B165" s="63" t="s">
        <v>529</v>
      </c>
      <c r="C165" s="63" t="s">
        <v>1059</v>
      </c>
      <c r="D165" s="63"/>
      <c r="E165" s="77" t="s">
        <v>1086</v>
      </c>
      <c r="F165" s="65">
        <f>F166</f>
        <v>163980</v>
      </c>
      <c r="G165" s="40">
        <f>G166</f>
        <v>162743.24</v>
      </c>
      <c r="H165" s="39">
        <f t="shared" si="2"/>
        <v>99.245786071472125</v>
      </c>
    </row>
    <row r="166" spans="1:8" ht="32.25" customHeight="1" x14ac:dyDescent="0.2">
      <c r="A166" s="63" t="s">
        <v>475</v>
      </c>
      <c r="B166" s="63" t="s">
        <v>529</v>
      </c>
      <c r="C166" s="63" t="s">
        <v>1059</v>
      </c>
      <c r="D166" s="63" t="s">
        <v>440</v>
      </c>
      <c r="E166" s="77" t="s">
        <v>1187</v>
      </c>
      <c r="F166" s="65">
        <v>163980</v>
      </c>
      <c r="G166" s="40">
        <v>162743.24</v>
      </c>
      <c r="H166" s="39">
        <f t="shared" si="2"/>
        <v>99.245786071472125</v>
      </c>
    </row>
    <row r="167" spans="1:8" ht="47.25" customHeight="1" x14ac:dyDescent="0.2">
      <c r="A167" s="63" t="s">
        <v>475</v>
      </c>
      <c r="B167" s="63" t="s">
        <v>529</v>
      </c>
      <c r="C167" s="63" t="s">
        <v>1058</v>
      </c>
      <c r="D167" s="63"/>
      <c r="E167" s="77" t="s">
        <v>1087</v>
      </c>
      <c r="F167" s="66">
        <f>F168+F169+F170+F171+F172+F173</f>
        <v>2190897</v>
      </c>
      <c r="G167" s="39">
        <f>G168+G169+G170+G171+G172+G173</f>
        <v>2189001.96</v>
      </c>
      <c r="H167" s="39">
        <f t="shared" si="2"/>
        <v>99.913503920996732</v>
      </c>
    </row>
    <row r="168" spans="1:8" ht="33.75" customHeight="1" x14ac:dyDescent="0.2">
      <c r="A168" s="63" t="s">
        <v>475</v>
      </c>
      <c r="B168" s="63" t="s">
        <v>529</v>
      </c>
      <c r="C168" s="63" t="s">
        <v>1058</v>
      </c>
      <c r="D168" s="63" t="s">
        <v>440</v>
      </c>
      <c r="E168" s="77" t="s">
        <v>1187</v>
      </c>
      <c r="F168" s="66">
        <v>1843800</v>
      </c>
      <c r="G168" s="39">
        <v>1842244.03</v>
      </c>
      <c r="H168" s="39">
        <f t="shared" si="2"/>
        <v>99.915610695303187</v>
      </c>
    </row>
    <row r="169" spans="1:8" ht="26.25" customHeight="1" x14ac:dyDescent="0.2">
      <c r="A169" s="63" t="s">
        <v>475</v>
      </c>
      <c r="B169" s="63" t="s">
        <v>529</v>
      </c>
      <c r="C169" s="63" t="s">
        <v>1058</v>
      </c>
      <c r="D169" s="63">
        <v>122</v>
      </c>
      <c r="E169" s="77" t="s">
        <v>1188</v>
      </c>
      <c r="F169" s="66">
        <v>47150</v>
      </c>
      <c r="G169" s="39">
        <v>47086</v>
      </c>
      <c r="H169" s="39">
        <f t="shared" si="2"/>
        <v>99.864262990455984</v>
      </c>
    </row>
    <row r="170" spans="1:8" ht="26.25" customHeight="1" x14ac:dyDescent="0.2">
      <c r="A170" s="63" t="s">
        <v>475</v>
      </c>
      <c r="B170" s="63" t="s">
        <v>529</v>
      </c>
      <c r="C170" s="63" t="s">
        <v>1058</v>
      </c>
      <c r="D170" s="63">
        <v>242</v>
      </c>
      <c r="E170" s="77" t="s">
        <v>451</v>
      </c>
      <c r="F170" s="66">
        <v>87067</v>
      </c>
      <c r="G170" s="39">
        <v>86975.86</v>
      </c>
      <c r="H170" s="39">
        <f t="shared" si="2"/>
        <v>99.895321993407364</v>
      </c>
    </row>
    <row r="171" spans="1:8" ht="26.25" customHeight="1" x14ac:dyDescent="0.2">
      <c r="A171" s="63" t="s">
        <v>475</v>
      </c>
      <c r="B171" s="63" t="s">
        <v>529</v>
      </c>
      <c r="C171" s="63" t="s">
        <v>1058</v>
      </c>
      <c r="D171" s="63">
        <v>244</v>
      </c>
      <c r="E171" s="77" t="s">
        <v>1190</v>
      </c>
      <c r="F171" s="66">
        <v>209680</v>
      </c>
      <c r="G171" s="39">
        <v>209530.36</v>
      </c>
      <c r="H171" s="39">
        <f t="shared" si="2"/>
        <v>99.928634109118647</v>
      </c>
    </row>
    <row r="172" spans="1:8" ht="26.25" customHeight="1" x14ac:dyDescent="0.2">
      <c r="A172" s="63" t="s">
        <v>475</v>
      </c>
      <c r="B172" s="63" t="s">
        <v>529</v>
      </c>
      <c r="C172" s="63" t="s">
        <v>1058</v>
      </c>
      <c r="D172" s="63" t="s">
        <v>735</v>
      </c>
      <c r="E172" s="77" t="s">
        <v>736</v>
      </c>
      <c r="F172" s="65">
        <v>1100</v>
      </c>
      <c r="G172" s="40">
        <v>1073</v>
      </c>
      <c r="H172" s="39">
        <f t="shared" si="2"/>
        <v>97.545454545454547</v>
      </c>
    </row>
    <row r="173" spans="1:8" ht="26.25" customHeight="1" x14ac:dyDescent="0.2">
      <c r="A173" s="63" t="s">
        <v>475</v>
      </c>
      <c r="B173" s="63" t="s">
        <v>529</v>
      </c>
      <c r="C173" s="63" t="s">
        <v>1058</v>
      </c>
      <c r="D173" s="63">
        <v>852</v>
      </c>
      <c r="E173" s="77" t="s">
        <v>738</v>
      </c>
      <c r="F173" s="66">
        <v>2100</v>
      </c>
      <c r="G173" s="39">
        <v>2092.71</v>
      </c>
      <c r="H173" s="39">
        <f t="shared" si="2"/>
        <v>99.652857142857144</v>
      </c>
    </row>
    <row r="174" spans="1:8" ht="21" hidden="1" customHeight="1" x14ac:dyDescent="0.2">
      <c r="A174" s="63" t="s">
        <v>475</v>
      </c>
      <c r="B174" s="63" t="s">
        <v>529</v>
      </c>
      <c r="C174" s="63"/>
      <c r="D174" s="63"/>
      <c r="E174" s="77"/>
      <c r="F174" s="65">
        <f>F175</f>
        <v>0</v>
      </c>
      <c r="G174" s="40">
        <f>G175</f>
        <v>0</v>
      </c>
      <c r="H174" s="39" t="e">
        <f t="shared" si="2"/>
        <v>#DIV/0!</v>
      </c>
    </row>
    <row r="175" spans="1:8" ht="19.5" hidden="1" customHeight="1" x14ac:dyDescent="0.2">
      <c r="A175" s="63" t="s">
        <v>475</v>
      </c>
      <c r="B175" s="63" t="s">
        <v>529</v>
      </c>
      <c r="C175" s="63"/>
      <c r="D175" s="63" t="s">
        <v>440</v>
      </c>
      <c r="E175" s="77" t="s">
        <v>449</v>
      </c>
      <c r="F175" s="65">
        <v>0</v>
      </c>
      <c r="G175" s="40">
        <v>0</v>
      </c>
      <c r="H175" s="39" t="e">
        <f t="shared" si="2"/>
        <v>#DIV/0!</v>
      </c>
    </row>
    <row r="176" spans="1:8" ht="57" customHeight="1" x14ac:dyDescent="0.2">
      <c r="A176" s="63" t="s">
        <v>475</v>
      </c>
      <c r="B176" s="63" t="s">
        <v>529</v>
      </c>
      <c r="C176" s="63" t="s">
        <v>942</v>
      </c>
      <c r="D176" s="63"/>
      <c r="E176" s="77" t="s">
        <v>1088</v>
      </c>
      <c r="F176" s="65">
        <f>F177</f>
        <v>145000</v>
      </c>
      <c r="G176" s="40">
        <f>G177</f>
        <v>145000</v>
      </c>
      <c r="H176" s="39">
        <f t="shared" si="2"/>
        <v>100</v>
      </c>
    </row>
    <row r="177" spans="1:8" ht="56.25" customHeight="1" x14ac:dyDescent="0.2">
      <c r="A177" s="63" t="s">
        <v>475</v>
      </c>
      <c r="B177" s="63" t="s">
        <v>529</v>
      </c>
      <c r="C177" s="63" t="s">
        <v>755</v>
      </c>
      <c r="D177" s="63"/>
      <c r="E177" s="77" t="s">
        <v>1089</v>
      </c>
      <c r="F177" s="65">
        <f>F178</f>
        <v>145000</v>
      </c>
      <c r="G177" s="40">
        <f>G178</f>
        <v>145000</v>
      </c>
      <c r="H177" s="39">
        <f t="shared" si="2"/>
        <v>100</v>
      </c>
    </row>
    <row r="178" spans="1:8" ht="25.5" customHeight="1" x14ac:dyDescent="0.2">
      <c r="A178" s="63" t="s">
        <v>475</v>
      </c>
      <c r="B178" s="63" t="s">
        <v>529</v>
      </c>
      <c r="C178" s="63" t="s">
        <v>755</v>
      </c>
      <c r="D178" s="63">
        <v>244</v>
      </c>
      <c r="E178" s="77" t="s">
        <v>1190</v>
      </c>
      <c r="F178" s="66">
        <v>145000</v>
      </c>
      <c r="G178" s="39">
        <v>145000</v>
      </c>
      <c r="H178" s="39">
        <f t="shared" si="2"/>
        <v>100</v>
      </c>
    </row>
    <row r="179" spans="1:8" ht="31.5" hidden="1" customHeight="1" x14ac:dyDescent="0.2">
      <c r="A179" s="63" t="s">
        <v>475</v>
      </c>
      <c r="B179" s="63" t="s">
        <v>529</v>
      </c>
      <c r="C179" s="63" t="s">
        <v>756</v>
      </c>
      <c r="D179" s="63"/>
      <c r="E179" s="77" t="s">
        <v>785</v>
      </c>
      <c r="F179" s="65">
        <f>F180</f>
        <v>0</v>
      </c>
      <c r="G179" s="40">
        <f>G180</f>
        <v>0</v>
      </c>
      <c r="H179" s="39" t="e">
        <f t="shared" si="2"/>
        <v>#DIV/0!</v>
      </c>
    </row>
    <row r="180" spans="1:8" ht="31.5" hidden="1" customHeight="1" x14ac:dyDescent="0.2">
      <c r="A180" s="63" t="s">
        <v>475</v>
      </c>
      <c r="B180" s="63" t="s">
        <v>529</v>
      </c>
      <c r="C180" s="63" t="s">
        <v>756</v>
      </c>
      <c r="D180" s="63">
        <v>244</v>
      </c>
      <c r="E180" s="77" t="s">
        <v>452</v>
      </c>
      <c r="F180" s="67">
        <v>0</v>
      </c>
      <c r="G180" s="41">
        <v>0</v>
      </c>
      <c r="H180" s="39" t="e">
        <f t="shared" si="2"/>
        <v>#DIV/0!</v>
      </c>
    </row>
    <row r="181" spans="1:8" ht="19.5" customHeight="1" x14ac:dyDescent="0.2">
      <c r="A181" s="63" t="s">
        <v>475</v>
      </c>
      <c r="B181" s="63" t="s">
        <v>374</v>
      </c>
      <c r="C181" s="63"/>
      <c r="D181" s="63"/>
      <c r="E181" s="77" t="s">
        <v>382</v>
      </c>
      <c r="F181" s="67">
        <f>F182</f>
        <v>1500000</v>
      </c>
      <c r="G181" s="41">
        <f>G182</f>
        <v>0</v>
      </c>
      <c r="H181" s="39">
        <f t="shared" si="2"/>
        <v>0</v>
      </c>
    </row>
    <row r="182" spans="1:8" ht="48.75" customHeight="1" x14ac:dyDescent="0.2">
      <c r="A182" s="63" t="s">
        <v>475</v>
      </c>
      <c r="B182" s="63" t="s">
        <v>374</v>
      </c>
      <c r="C182" s="63" t="s">
        <v>878</v>
      </c>
      <c r="D182" s="63"/>
      <c r="E182" s="77" t="s">
        <v>1300</v>
      </c>
      <c r="F182" s="67">
        <f>F183</f>
        <v>1500000</v>
      </c>
      <c r="G182" s="41">
        <f>G183</f>
        <v>0</v>
      </c>
      <c r="H182" s="39">
        <f t="shared" si="2"/>
        <v>0</v>
      </c>
    </row>
    <row r="183" spans="1:8" ht="24" customHeight="1" x14ac:dyDescent="0.2">
      <c r="A183" s="63" t="s">
        <v>475</v>
      </c>
      <c r="B183" s="63" t="s">
        <v>374</v>
      </c>
      <c r="C183" s="63" t="s">
        <v>878</v>
      </c>
      <c r="D183" s="63" t="s">
        <v>1074</v>
      </c>
      <c r="E183" s="77" t="s">
        <v>1075</v>
      </c>
      <c r="F183" s="67">
        <v>1500000</v>
      </c>
      <c r="G183" s="41">
        <v>0</v>
      </c>
      <c r="H183" s="39">
        <f t="shared" si="2"/>
        <v>0</v>
      </c>
    </row>
    <row r="184" spans="1:8" ht="19.5" customHeight="1" x14ac:dyDescent="0.2">
      <c r="A184" s="63" t="s">
        <v>475</v>
      </c>
      <c r="B184" s="63" t="s">
        <v>1227</v>
      </c>
      <c r="C184" s="63"/>
      <c r="D184" s="63"/>
      <c r="E184" s="77" t="s">
        <v>1230</v>
      </c>
      <c r="F184" s="67">
        <f>F185</f>
        <v>12108770</v>
      </c>
      <c r="G184" s="41">
        <f>G185</f>
        <v>12108770</v>
      </c>
      <c r="H184" s="39">
        <f t="shared" si="2"/>
        <v>100</v>
      </c>
    </row>
    <row r="185" spans="1:8" ht="54" customHeight="1" x14ac:dyDescent="0.2">
      <c r="A185" s="63" t="s">
        <v>475</v>
      </c>
      <c r="B185" s="63" t="s">
        <v>1227</v>
      </c>
      <c r="C185" s="63" t="s">
        <v>1228</v>
      </c>
      <c r="D185" s="63"/>
      <c r="E185" s="77" t="s">
        <v>1229</v>
      </c>
      <c r="F185" s="67">
        <f>F186</f>
        <v>12108770</v>
      </c>
      <c r="G185" s="41">
        <f>G186</f>
        <v>12108770</v>
      </c>
      <c r="H185" s="39">
        <f t="shared" si="2"/>
        <v>100</v>
      </c>
    </row>
    <row r="186" spans="1:8" ht="23.25" customHeight="1" x14ac:dyDescent="0.2">
      <c r="A186" s="63" t="s">
        <v>475</v>
      </c>
      <c r="B186" s="63" t="s">
        <v>1227</v>
      </c>
      <c r="C186" s="63" t="s">
        <v>1228</v>
      </c>
      <c r="D186" s="63" t="s">
        <v>1074</v>
      </c>
      <c r="E186" s="77" t="s">
        <v>1075</v>
      </c>
      <c r="F186" s="67">
        <v>12108770</v>
      </c>
      <c r="G186" s="41">
        <v>12108770</v>
      </c>
      <c r="H186" s="39">
        <f t="shared" si="2"/>
        <v>100</v>
      </c>
    </row>
    <row r="187" spans="1:8" ht="22.5" customHeight="1" x14ac:dyDescent="0.2">
      <c r="A187" s="63" t="s">
        <v>475</v>
      </c>
      <c r="B187" s="63" t="s">
        <v>536</v>
      </c>
      <c r="C187" s="63"/>
      <c r="D187" s="63"/>
      <c r="E187" s="77" t="s">
        <v>537</v>
      </c>
      <c r="F187" s="66">
        <f>F189+F196+F199+F202+F204+F192</f>
        <v>2822078</v>
      </c>
      <c r="G187" s="39">
        <f>G189+G196+G199+G202+G204+G192</f>
        <v>2820002.5</v>
      </c>
      <c r="H187" s="39">
        <f t="shared" si="2"/>
        <v>99.926454903089152</v>
      </c>
    </row>
    <row r="188" spans="1:8" ht="57" customHeight="1" x14ac:dyDescent="0.2">
      <c r="A188" s="63" t="s">
        <v>475</v>
      </c>
      <c r="B188" s="63" t="s">
        <v>536</v>
      </c>
      <c r="C188" s="63" t="s">
        <v>943</v>
      </c>
      <c r="D188" s="63"/>
      <c r="E188" s="77" t="s">
        <v>1090</v>
      </c>
      <c r="F188" s="66">
        <f>F189</f>
        <v>18000</v>
      </c>
      <c r="G188" s="39">
        <f>G189</f>
        <v>17502.5</v>
      </c>
      <c r="H188" s="39">
        <f t="shared" si="2"/>
        <v>97.236111111111114</v>
      </c>
    </row>
    <row r="189" spans="1:8" ht="67.5" customHeight="1" x14ac:dyDescent="0.2">
      <c r="A189" s="63" t="s">
        <v>475</v>
      </c>
      <c r="B189" s="63" t="s">
        <v>536</v>
      </c>
      <c r="C189" s="63" t="s">
        <v>881</v>
      </c>
      <c r="D189" s="63"/>
      <c r="E189" s="77" t="s">
        <v>1091</v>
      </c>
      <c r="F189" s="66">
        <f>F190+F191</f>
        <v>18000</v>
      </c>
      <c r="G189" s="39">
        <f>G190+G191</f>
        <v>17502.5</v>
      </c>
      <c r="H189" s="39">
        <f t="shared" si="2"/>
        <v>97.236111111111114</v>
      </c>
    </row>
    <row r="190" spans="1:8" ht="24" customHeight="1" x14ac:dyDescent="0.2">
      <c r="A190" s="63" t="s">
        <v>475</v>
      </c>
      <c r="B190" s="63" t="s">
        <v>536</v>
      </c>
      <c r="C190" s="63" t="s">
        <v>881</v>
      </c>
      <c r="D190" s="63">
        <v>244</v>
      </c>
      <c r="E190" s="77" t="s">
        <v>1190</v>
      </c>
      <c r="F190" s="66">
        <v>15000</v>
      </c>
      <c r="G190" s="39">
        <v>15000</v>
      </c>
      <c r="H190" s="39">
        <f t="shared" si="2"/>
        <v>100</v>
      </c>
    </row>
    <row r="191" spans="1:8" ht="32.25" customHeight="1" x14ac:dyDescent="0.2">
      <c r="A191" s="63" t="s">
        <v>475</v>
      </c>
      <c r="B191" s="63" t="s">
        <v>536</v>
      </c>
      <c r="C191" s="63" t="s">
        <v>881</v>
      </c>
      <c r="D191" s="63">
        <v>810</v>
      </c>
      <c r="E191" s="77" t="s">
        <v>1192</v>
      </c>
      <c r="F191" s="66">
        <v>3000</v>
      </c>
      <c r="G191" s="39">
        <v>2502.5</v>
      </c>
      <c r="H191" s="39">
        <f t="shared" si="2"/>
        <v>83.416666666666657</v>
      </c>
    </row>
    <row r="192" spans="1:8" ht="52.5" customHeight="1" x14ac:dyDescent="0.2">
      <c r="A192" s="63" t="s">
        <v>475</v>
      </c>
      <c r="B192" s="63" t="s">
        <v>536</v>
      </c>
      <c r="C192" s="63" t="s">
        <v>1301</v>
      </c>
      <c r="D192" s="63"/>
      <c r="E192" s="77" t="s">
        <v>1303</v>
      </c>
      <c r="F192" s="66">
        <f>F193+F194</f>
        <v>2500000</v>
      </c>
      <c r="G192" s="39">
        <f>G193+G194</f>
        <v>2500000</v>
      </c>
      <c r="H192" s="39">
        <f t="shared" si="2"/>
        <v>100</v>
      </c>
    </row>
    <row r="193" spans="1:8" ht="18.75" customHeight="1" x14ac:dyDescent="0.2">
      <c r="A193" s="63" t="s">
        <v>475</v>
      </c>
      <c r="B193" s="63" t="s">
        <v>536</v>
      </c>
      <c r="C193" s="63" t="s">
        <v>1301</v>
      </c>
      <c r="D193" s="63" t="s">
        <v>1302</v>
      </c>
      <c r="E193" s="77" t="s">
        <v>1304</v>
      </c>
      <c r="F193" s="66">
        <v>2253637.7000000002</v>
      </c>
      <c r="G193" s="39">
        <v>2253637.7000000002</v>
      </c>
      <c r="H193" s="39">
        <f t="shared" si="2"/>
        <v>100</v>
      </c>
    </row>
    <row r="194" spans="1:8" ht="32.25" customHeight="1" x14ac:dyDescent="0.2">
      <c r="A194" s="63" t="s">
        <v>475</v>
      </c>
      <c r="B194" s="63" t="s">
        <v>536</v>
      </c>
      <c r="C194" s="63" t="s">
        <v>1301</v>
      </c>
      <c r="D194" s="63" t="s">
        <v>250</v>
      </c>
      <c r="E194" s="77" t="s">
        <v>1192</v>
      </c>
      <c r="F194" s="66">
        <v>246362.3</v>
      </c>
      <c r="G194" s="39">
        <v>246362.3</v>
      </c>
      <c r="H194" s="39">
        <f t="shared" si="2"/>
        <v>100</v>
      </c>
    </row>
    <row r="195" spans="1:8" ht="66.75" customHeight="1" x14ac:dyDescent="0.2">
      <c r="A195" s="63" t="s">
        <v>475</v>
      </c>
      <c r="B195" s="63" t="s">
        <v>536</v>
      </c>
      <c r="C195" s="63" t="s">
        <v>944</v>
      </c>
      <c r="D195" s="63"/>
      <c r="E195" s="77" t="s">
        <v>1157</v>
      </c>
      <c r="F195" s="66">
        <f>F196+F199</f>
        <v>304078</v>
      </c>
      <c r="G195" s="39">
        <f>G196+G199</f>
        <v>302500</v>
      </c>
      <c r="H195" s="39">
        <f t="shared" si="2"/>
        <v>99.481054203197857</v>
      </c>
    </row>
    <row r="196" spans="1:8" ht="52.5" customHeight="1" x14ac:dyDescent="0.2">
      <c r="A196" s="63" t="s">
        <v>475</v>
      </c>
      <c r="B196" s="63" t="s">
        <v>536</v>
      </c>
      <c r="C196" s="63" t="s">
        <v>757</v>
      </c>
      <c r="D196" s="63"/>
      <c r="E196" s="77" t="s">
        <v>1158</v>
      </c>
      <c r="F196" s="66">
        <f>F197+F198</f>
        <v>242000</v>
      </c>
      <c r="G196" s="39">
        <f>G197+G198</f>
        <v>241500</v>
      </c>
      <c r="H196" s="39">
        <f t="shared" si="2"/>
        <v>99.793388429752056</v>
      </c>
    </row>
    <row r="197" spans="1:8" ht="25.5" hidden="1" customHeight="1" x14ac:dyDescent="0.2">
      <c r="A197" s="63" t="s">
        <v>475</v>
      </c>
      <c r="B197" s="63" t="s">
        <v>536</v>
      </c>
      <c r="C197" s="63" t="s">
        <v>757</v>
      </c>
      <c r="D197" s="63" t="s">
        <v>443</v>
      </c>
      <c r="E197" s="77" t="s">
        <v>451</v>
      </c>
      <c r="F197" s="66">
        <v>0</v>
      </c>
      <c r="G197" s="39">
        <v>0</v>
      </c>
      <c r="H197" s="39" t="e">
        <f t="shared" si="2"/>
        <v>#DIV/0!</v>
      </c>
    </row>
    <row r="198" spans="1:8" ht="25.5" customHeight="1" x14ac:dyDescent="0.2">
      <c r="A198" s="63" t="s">
        <v>475</v>
      </c>
      <c r="B198" s="63" t="s">
        <v>536</v>
      </c>
      <c r="C198" s="63" t="s">
        <v>757</v>
      </c>
      <c r="D198" s="63" t="s">
        <v>439</v>
      </c>
      <c r="E198" s="77" t="s">
        <v>1190</v>
      </c>
      <c r="F198" s="66">
        <v>242000</v>
      </c>
      <c r="G198" s="39">
        <v>241500</v>
      </c>
      <c r="H198" s="39">
        <f t="shared" si="2"/>
        <v>99.793388429752056</v>
      </c>
    </row>
    <row r="199" spans="1:8" ht="55.5" customHeight="1" x14ac:dyDescent="0.2">
      <c r="A199" s="63" t="s">
        <v>475</v>
      </c>
      <c r="B199" s="63" t="s">
        <v>536</v>
      </c>
      <c r="C199" s="63" t="s">
        <v>758</v>
      </c>
      <c r="D199" s="63"/>
      <c r="E199" s="77" t="s">
        <v>1159</v>
      </c>
      <c r="F199" s="66">
        <f>F201+F200</f>
        <v>62078</v>
      </c>
      <c r="G199" s="39">
        <f>G201+G200</f>
        <v>61000</v>
      </c>
      <c r="H199" s="39">
        <f t="shared" si="2"/>
        <v>98.2634749830858</v>
      </c>
    </row>
    <row r="200" spans="1:8" ht="24" customHeight="1" x14ac:dyDescent="0.2">
      <c r="A200" s="63" t="s">
        <v>475</v>
      </c>
      <c r="B200" s="63" t="s">
        <v>536</v>
      </c>
      <c r="C200" s="63" t="s">
        <v>758</v>
      </c>
      <c r="D200" s="63" t="s">
        <v>443</v>
      </c>
      <c r="E200" s="77" t="s">
        <v>451</v>
      </c>
      <c r="F200" s="66">
        <v>62078</v>
      </c>
      <c r="G200" s="39">
        <v>61000</v>
      </c>
      <c r="H200" s="39">
        <f t="shared" si="2"/>
        <v>98.2634749830858</v>
      </c>
    </row>
    <row r="201" spans="1:8" ht="27" hidden="1" customHeight="1" x14ac:dyDescent="0.2">
      <c r="A201" s="63" t="s">
        <v>475</v>
      </c>
      <c r="B201" s="63" t="s">
        <v>536</v>
      </c>
      <c r="C201" s="63" t="s">
        <v>758</v>
      </c>
      <c r="D201" s="63" t="s">
        <v>439</v>
      </c>
      <c r="E201" s="77" t="s">
        <v>1190</v>
      </c>
      <c r="F201" s="66">
        <v>0</v>
      </c>
      <c r="G201" s="39">
        <v>0</v>
      </c>
      <c r="H201" s="39" t="e">
        <f t="shared" si="2"/>
        <v>#DIV/0!</v>
      </c>
    </row>
    <row r="202" spans="1:8" ht="18.75" hidden="1" customHeight="1" x14ac:dyDescent="0.2">
      <c r="A202" s="63" t="s">
        <v>475</v>
      </c>
      <c r="B202" s="63" t="s">
        <v>536</v>
      </c>
      <c r="C202" s="63" t="s">
        <v>538</v>
      </c>
      <c r="D202" s="63"/>
      <c r="E202" s="77" t="s">
        <v>539</v>
      </c>
      <c r="F202" s="66">
        <f>F203</f>
        <v>0</v>
      </c>
      <c r="G202" s="39">
        <f>G203</f>
        <v>0</v>
      </c>
      <c r="H202" s="39" t="e">
        <f t="shared" si="2"/>
        <v>#DIV/0!</v>
      </c>
    </row>
    <row r="203" spans="1:8" ht="23.25" hidden="1" customHeight="1" x14ac:dyDescent="0.2">
      <c r="A203" s="63" t="s">
        <v>475</v>
      </c>
      <c r="B203" s="63" t="s">
        <v>536</v>
      </c>
      <c r="C203" s="63" t="s">
        <v>538</v>
      </c>
      <c r="D203" s="63" t="s">
        <v>439</v>
      </c>
      <c r="E203" s="77" t="s">
        <v>452</v>
      </c>
      <c r="F203" s="65">
        <v>0</v>
      </c>
      <c r="G203" s="40">
        <v>0</v>
      </c>
      <c r="H203" s="39" t="e">
        <f t="shared" si="2"/>
        <v>#DIV/0!</v>
      </c>
    </row>
    <row r="204" spans="1:8" ht="36" hidden="1" customHeight="1" x14ac:dyDescent="0.2">
      <c r="A204" s="63" t="s">
        <v>475</v>
      </c>
      <c r="B204" s="63" t="s">
        <v>536</v>
      </c>
      <c r="C204" s="63" t="s">
        <v>178</v>
      </c>
      <c r="D204" s="63"/>
      <c r="E204" s="77" t="s">
        <v>216</v>
      </c>
      <c r="F204" s="65">
        <f>F205</f>
        <v>0</v>
      </c>
      <c r="G204" s="40">
        <f>G205</f>
        <v>0</v>
      </c>
      <c r="H204" s="39" t="e">
        <f t="shared" ref="H204:H267" si="3">G204/F204*100</f>
        <v>#DIV/0!</v>
      </c>
    </row>
    <row r="205" spans="1:8" ht="34.5" hidden="1" customHeight="1" x14ac:dyDescent="0.2">
      <c r="A205" s="63" t="s">
        <v>475</v>
      </c>
      <c r="B205" s="63" t="s">
        <v>536</v>
      </c>
      <c r="C205" s="63" t="s">
        <v>178</v>
      </c>
      <c r="D205" s="63" t="s">
        <v>250</v>
      </c>
      <c r="E205" s="77" t="s">
        <v>251</v>
      </c>
      <c r="F205" s="65">
        <v>0</v>
      </c>
      <c r="G205" s="40">
        <v>0</v>
      </c>
      <c r="H205" s="39" t="e">
        <f t="shared" si="3"/>
        <v>#DIV/0!</v>
      </c>
    </row>
    <row r="206" spans="1:8" ht="17.25" customHeight="1" x14ac:dyDescent="0.2">
      <c r="A206" s="63" t="s">
        <v>475</v>
      </c>
      <c r="B206" s="63" t="s">
        <v>89</v>
      </c>
      <c r="C206" s="63"/>
      <c r="D206" s="63"/>
      <c r="E206" s="77" t="s">
        <v>90</v>
      </c>
      <c r="F206" s="65">
        <f>F208+F211+F213+F215+F217</f>
        <v>8909289</v>
      </c>
      <c r="G206" s="40">
        <f>G208+G211+G213+G215+G217</f>
        <v>8909289</v>
      </c>
      <c r="H206" s="39">
        <f t="shared" si="3"/>
        <v>100</v>
      </c>
    </row>
    <row r="207" spans="1:8" ht="46.5" hidden="1" customHeight="1" x14ac:dyDescent="0.2">
      <c r="A207" s="63" t="s">
        <v>475</v>
      </c>
      <c r="B207" s="63" t="s">
        <v>89</v>
      </c>
      <c r="C207" s="63" t="s">
        <v>945</v>
      </c>
      <c r="D207" s="63"/>
      <c r="E207" s="77" t="s">
        <v>1170</v>
      </c>
      <c r="F207" s="65">
        <f>F208</f>
        <v>0</v>
      </c>
      <c r="G207" s="40">
        <f>G208</f>
        <v>0</v>
      </c>
      <c r="H207" s="39" t="e">
        <f t="shared" si="3"/>
        <v>#DIV/0!</v>
      </c>
    </row>
    <row r="208" spans="1:8" ht="57.75" hidden="1" customHeight="1" x14ac:dyDescent="0.2">
      <c r="A208" s="63" t="s">
        <v>475</v>
      </c>
      <c r="B208" s="63" t="s">
        <v>89</v>
      </c>
      <c r="C208" s="63" t="s">
        <v>752</v>
      </c>
      <c r="D208" s="63"/>
      <c r="E208" s="77" t="s">
        <v>1171</v>
      </c>
      <c r="F208" s="65">
        <f>F209+F210</f>
        <v>0</v>
      </c>
      <c r="G208" s="40">
        <f>G209+G210</f>
        <v>0</v>
      </c>
      <c r="H208" s="39" t="e">
        <f t="shared" si="3"/>
        <v>#DIV/0!</v>
      </c>
    </row>
    <row r="209" spans="1:8" ht="31.5" hidden="1" customHeight="1" x14ac:dyDescent="0.2">
      <c r="A209" s="63" t="s">
        <v>475</v>
      </c>
      <c r="B209" s="63" t="s">
        <v>89</v>
      </c>
      <c r="C209" s="63" t="s">
        <v>752</v>
      </c>
      <c r="D209" s="63" t="s">
        <v>760</v>
      </c>
      <c r="E209" s="77" t="s">
        <v>1191</v>
      </c>
      <c r="F209" s="65">
        <v>0</v>
      </c>
      <c r="G209" s="40">
        <v>0</v>
      </c>
      <c r="H209" s="39" t="e">
        <f t="shared" si="3"/>
        <v>#DIV/0!</v>
      </c>
    </row>
    <row r="210" spans="1:8" ht="32.25" hidden="1" customHeight="1" x14ac:dyDescent="0.2">
      <c r="A210" s="63" t="s">
        <v>475</v>
      </c>
      <c r="B210" s="63" t="s">
        <v>89</v>
      </c>
      <c r="C210" s="63" t="s">
        <v>752</v>
      </c>
      <c r="D210" s="63" t="s">
        <v>1066</v>
      </c>
      <c r="E210" s="77" t="s">
        <v>1067</v>
      </c>
      <c r="F210" s="65">
        <v>0</v>
      </c>
      <c r="G210" s="40">
        <v>0</v>
      </c>
      <c r="H210" s="39" t="e">
        <f t="shared" si="3"/>
        <v>#DIV/0!</v>
      </c>
    </row>
    <row r="211" spans="1:8" ht="62.25" customHeight="1" x14ac:dyDescent="0.2">
      <c r="A211" s="63" t="s">
        <v>475</v>
      </c>
      <c r="B211" s="63" t="s">
        <v>89</v>
      </c>
      <c r="C211" s="63" t="s">
        <v>1305</v>
      </c>
      <c r="D211" s="63"/>
      <c r="E211" s="77" t="s">
        <v>1306</v>
      </c>
      <c r="F211" s="65">
        <f>F212</f>
        <v>71000</v>
      </c>
      <c r="G211" s="40">
        <f>G212</f>
        <v>71000</v>
      </c>
      <c r="H211" s="39">
        <f t="shared" si="3"/>
        <v>100</v>
      </c>
    </row>
    <row r="212" spans="1:8" ht="35.25" customHeight="1" x14ac:dyDescent="0.2">
      <c r="A212" s="63" t="s">
        <v>475</v>
      </c>
      <c r="B212" s="63" t="s">
        <v>89</v>
      </c>
      <c r="C212" s="63" t="s">
        <v>1305</v>
      </c>
      <c r="D212" s="63" t="s">
        <v>250</v>
      </c>
      <c r="E212" s="77" t="s">
        <v>251</v>
      </c>
      <c r="F212" s="65">
        <v>71000</v>
      </c>
      <c r="G212" s="40">
        <v>71000</v>
      </c>
      <c r="H212" s="39">
        <f t="shared" si="3"/>
        <v>100</v>
      </c>
    </row>
    <row r="213" spans="1:8" ht="57" customHeight="1" x14ac:dyDescent="0.2">
      <c r="A213" s="63" t="s">
        <v>475</v>
      </c>
      <c r="B213" s="63" t="s">
        <v>89</v>
      </c>
      <c r="C213" s="63" t="s">
        <v>1231</v>
      </c>
      <c r="D213" s="63"/>
      <c r="E213" s="77" t="s">
        <v>1276</v>
      </c>
      <c r="F213" s="65">
        <f>F214</f>
        <v>5061846.55</v>
      </c>
      <c r="G213" s="40">
        <f>G214</f>
        <v>5061846.55</v>
      </c>
      <c r="H213" s="39">
        <f t="shared" si="3"/>
        <v>100</v>
      </c>
    </row>
    <row r="214" spans="1:8" ht="31.5" customHeight="1" x14ac:dyDescent="0.2">
      <c r="A214" s="63" t="s">
        <v>475</v>
      </c>
      <c r="B214" s="63" t="s">
        <v>89</v>
      </c>
      <c r="C214" s="63" t="s">
        <v>1231</v>
      </c>
      <c r="D214" s="63" t="s">
        <v>1066</v>
      </c>
      <c r="E214" s="77" t="s">
        <v>1067</v>
      </c>
      <c r="F214" s="65">
        <v>5061846.55</v>
      </c>
      <c r="G214" s="40">
        <v>5061846.55</v>
      </c>
      <c r="H214" s="39">
        <f t="shared" si="3"/>
        <v>100</v>
      </c>
    </row>
    <row r="215" spans="1:8" ht="54" customHeight="1" x14ac:dyDescent="0.2">
      <c r="A215" s="63" t="s">
        <v>475</v>
      </c>
      <c r="B215" s="63" t="s">
        <v>89</v>
      </c>
      <c r="C215" s="63" t="s">
        <v>1232</v>
      </c>
      <c r="D215" s="63"/>
      <c r="E215" s="77" t="s">
        <v>1277</v>
      </c>
      <c r="F215" s="65">
        <f>F216</f>
        <v>167200</v>
      </c>
      <c r="G215" s="40">
        <f>G216</f>
        <v>167200</v>
      </c>
      <c r="H215" s="39">
        <f t="shared" si="3"/>
        <v>100</v>
      </c>
    </row>
    <row r="216" spans="1:8" ht="24" customHeight="1" x14ac:dyDescent="0.2">
      <c r="A216" s="63" t="s">
        <v>475</v>
      </c>
      <c r="B216" s="63" t="s">
        <v>89</v>
      </c>
      <c r="C216" s="63" t="s">
        <v>1232</v>
      </c>
      <c r="D216" s="63" t="s">
        <v>444</v>
      </c>
      <c r="E216" s="77" t="s">
        <v>454</v>
      </c>
      <c r="F216" s="65">
        <v>167200</v>
      </c>
      <c r="G216" s="40">
        <v>167200</v>
      </c>
      <c r="H216" s="39">
        <f t="shared" si="3"/>
        <v>100</v>
      </c>
    </row>
    <row r="217" spans="1:8" ht="56.25" customHeight="1" x14ac:dyDescent="0.2">
      <c r="A217" s="63" t="s">
        <v>475</v>
      </c>
      <c r="B217" s="63" t="s">
        <v>89</v>
      </c>
      <c r="C217" s="63" t="s">
        <v>1233</v>
      </c>
      <c r="D217" s="63"/>
      <c r="E217" s="77" t="s">
        <v>1276</v>
      </c>
      <c r="F217" s="65">
        <f>F218</f>
        <v>3609242.45</v>
      </c>
      <c r="G217" s="40">
        <f>G218</f>
        <v>3609242.45</v>
      </c>
      <c r="H217" s="39">
        <f t="shared" si="3"/>
        <v>100</v>
      </c>
    </row>
    <row r="218" spans="1:8" ht="30.75" customHeight="1" x14ac:dyDescent="0.2">
      <c r="A218" s="63" t="s">
        <v>475</v>
      </c>
      <c r="B218" s="63" t="s">
        <v>89</v>
      </c>
      <c r="C218" s="63" t="s">
        <v>1233</v>
      </c>
      <c r="D218" s="63" t="s">
        <v>1066</v>
      </c>
      <c r="E218" s="77" t="s">
        <v>1067</v>
      </c>
      <c r="F218" s="65">
        <v>3609242.45</v>
      </c>
      <c r="G218" s="40">
        <v>3609242.45</v>
      </c>
      <c r="H218" s="39">
        <f t="shared" si="3"/>
        <v>100</v>
      </c>
    </row>
    <row r="219" spans="1:8" ht="16.5" customHeight="1" x14ac:dyDescent="0.2">
      <c r="A219" s="63" t="s">
        <v>475</v>
      </c>
      <c r="B219" s="63" t="s">
        <v>643</v>
      </c>
      <c r="C219" s="63"/>
      <c r="D219" s="63"/>
      <c r="E219" s="77" t="s">
        <v>644</v>
      </c>
      <c r="F219" s="65">
        <f>F237+F242+F223+F232+F234+F225+F227+F229+F240+F220+F244+F246</f>
        <v>14541860.689999999</v>
      </c>
      <c r="G219" s="40">
        <f>G237+G242+G223+G232+G234+G225+G227+G229+G240+G220+G244+G246</f>
        <v>14541360.689999999</v>
      </c>
      <c r="H219" s="39">
        <f t="shared" si="3"/>
        <v>99.996561650460976</v>
      </c>
    </row>
    <row r="220" spans="1:8" ht="52.5" hidden="1" x14ac:dyDescent="0.2">
      <c r="A220" s="63" t="s">
        <v>475</v>
      </c>
      <c r="B220" s="63" t="s">
        <v>643</v>
      </c>
      <c r="C220" s="63" t="s">
        <v>1065</v>
      </c>
      <c r="D220" s="63"/>
      <c r="E220" s="77" t="s">
        <v>1207</v>
      </c>
      <c r="F220" s="65">
        <f>F221</f>
        <v>0</v>
      </c>
      <c r="G220" s="40">
        <f>G221</f>
        <v>0</v>
      </c>
      <c r="H220" s="39" t="e">
        <f t="shared" si="3"/>
        <v>#DIV/0!</v>
      </c>
    </row>
    <row r="221" spans="1:8" ht="31.5" hidden="1" x14ac:dyDescent="0.2">
      <c r="A221" s="63" t="s">
        <v>475</v>
      </c>
      <c r="B221" s="63" t="s">
        <v>643</v>
      </c>
      <c r="C221" s="63" t="s">
        <v>1065</v>
      </c>
      <c r="D221" s="63" t="s">
        <v>1071</v>
      </c>
      <c r="E221" s="77" t="s">
        <v>1072</v>
      </c>
      <c r="F221" s="65">
        <v>0</v>
      </c>
      <c r="G221" s="40">
        <v>0</v>
      </c>
      <c r="H221" s="39" t="e">
        <f t="shared" si="3"/>
        <v>#DIV/0!</v>
      </c>
    </row>
    <row r="222" spans="1:8" ht="53.25" customHeight="1" x14ac:dyDescent="0.2">
      <c r="A222" s="63" t="s">
        <v>475</v>
      </c>
      <c r="B222" s="63" t="s">
        <v>643</v>
      </c>
      <c r="C222" s="63" t="s">
        <v>946</v>
      </c>
      <c r="D222" s="63"/>
      <c r="E222" s="77" t="s">
        <v>1172</v>
      </c>
      <c r="F222" s="65">
        <f>F223</f>
        <v>1200000</v>
      </c>
      <c r="G222" s="40">
        <f>G223</f>
        <v>1200000</v>
      </c>
      <c r="H222" s="39">
        <f t="shared" si="3"/>
        <v>100</v>
      </c>
    </row>
    <row r="223" spans="1:8" ht="51.75" customHeight="1" x14ac:dyDescent="0.2">
      <c r="A223" s="63" t="s">
        <v>475</v>
      </c>
      <c r="B223" s="63" t="s">
        <v>643</v>
      </c>
      <c r="C223" s="63" t="s">
        <v>831</v>
      </c>
      <c r="D223" s="63"/>
      <c r="E223" s="77" t="s">
        <v>1173</v>
      </c>
      <c r="F223" s="65">
        <f>F224</f>
        <v>1200000</v>
      </c>
      <c r="G223" s="40">
        <f>G224</f>
        <v>1200000</v>
      </c>
      <c r="H223" s="39">
        <f t="shared" si="3"/>
        <v>100</v>
      </c>
    </row>
    <row r="224" spans="1:8" ht="41.25" customHeight="1" x14ac:dyDescent="0.2">
      <c r="A224" s="63" t="s">
        <v>475</v>
      </c>
      <c r="B224" s="63" t="s">
        <v>643</v>
      </c>
      <c r="C224" s="63" t="s">
        <v>831</v>
      </c>
      <c r="D224" s="63" t="s">
        <v>250</v>
      </c>
      <c r="E224" s="77" t="s">
        <v>1192</v>
      </c>
      <c r="F224" s="65">
        <v>1200000</v>
      </c>
      <c r="G224" s="40">
        <v>1200000</v>
      </c>
      <c r="H224" s="39">
        <f t="shared" si="3"/>
        <v>100</v>
      </c>
    </row>
    <row r="225" spans="1:8" ht="48.75" customHeight="1" x14ac:dyDescent="0.2">
      <c r="A225" s="63" t="s">
        <v>475</v>
      </c>
      <c r="B225" s="63" t="s">
        <v>643</v>
      </c>
      <c r="C225" s="63" t="s">
        <v>1068</v>
      </c>
      <c r="D225" s="63"/>
      <c r="E225" s="77" t="s">
        <v>1174</v>
      </c>
      <c r="F225" s="65">
        <f>F226</f>
        <v>1005500</v>
      </c>
      <c r="G225" s="40">
        <f>G226</f>
        <v>1005000</v>
      </c>
      <c r="H225" s="39">
        <f t="shared" si="3"/>
        <v>99.950273495773246</v>
      </c>
    </row>
    <row r="226" spans="1:8" ht="33" customHeight="1" x14ac:dyDescent="0.2">
      <c r="A226" s="63" t="s">
        <v>475</v>
      </c>
      <c r="B226" s="63" t="s">
        <v>643</v>
      </c>
      <c r="C226" s="63" t="s">
        <v>1068</v>
      </c>
      <c r="D226" s="63" t="s">
        <v>250</v>
      </c>
      <c r="E226" s="77" t="s">
        <v>1192</v>
      </c>
      <c r="F226" s="65">
        <v>1005500</v>
      </c>
      <c r="G226" s="40">
        <v>1005000</v>
      </c>
      <c r="H226" s="39">
        <f t="shared" si="3"/>
        <v>99.950273495773246</v>
      </c>
    </row>
    <row r="227" spans="1:8" ht="41.25" customHeight="1" x14ac:dyDescent="0.2">
      <c r="A227" s="63" t="s">
        <v>475</v>
      </c>
      <c r="B227" s="63" t="s">
        <v>643</v>
      </c>
      <c r="C227" s="63" t="s">
        <v>1069</v>
      </c>
      <c r="D227" s="63"/>
      <c r="E227" s="77" t="s">
        <v>1175</v>
      </c>
      <c r="F227" s="65">
        <f>F228</f>
        <v>3000000</v>
      </c>
      <c r="G227" s="40">
        <f>G228</f>
        <v>3000000</v>
      </c>
      <c r="H227" s="39">
        <f t="shared" si="3"/>
        <v>100</v>
      </c>
    </row>
    <row r="228" spans="1:8" ht="35.25" customHeight="1" x14ac:dyDescent="0.2">
      <c r="A228" s="63" t="s">
        <v>475</v>
      </c>
      <c r="B228" s="63" t="s">
        <v>643</v>
      </c>
      <c r="C228" s="63" t="s">
        <v>1069</v>
      </c>
      <c r="D228" s="63" t="s">
        <v>250</v>
      </c>
      <c r="E228" s="77" t="s">
        <v>1192</v>
      </c>
      <c r="F228" s="65">
        <v>3000000</v>
      </c>
      <c r="G228" s="40">
        <v>3000000</v>
      </c>
      <c r="H228" s="39">
        <f t="shared" si="3"/>
        <v>100</v>
      </c>
    </row>
    <row r="229" spans="1:8" ht="71.25" customHeight="1" x14ac:dyDescent="0.2">
      <c r="A229" s="63" t="s">
        <v>475</v>
      </c>
      <c r="B229" s="63" t="s">
        <v>643</v>
      </c>
      <c r="C229" s="63" t="s">
        <v>1070</v>
      </c>
      <c r="D229" s="63"/>
      <c r="E229" s="77" t="s">
        <v>1176</v>
      </c>
      <c r="F229" s="65">
        <f>F230</f>
        <v>126861.02</v>
      </c>
      <c r="G229" s="40">
        <f>G230</f>
        <v>126861.02</v>
      </c>
      <c r="H229" s="39">
        <f t="shared" si="3"/>
        <v>100</v>
      </c>
    </row>
    <row r="230" spans="1:8" ht="41.25" customHeight="1" x14ac:dyDescent="0.2">
      <c r="A230" s="63" t="s">
        <v>475</v>
      </c>
      <c r="B230" s="63" t="s">
        <v>643</v>
      </c>
      <c r="C230" s="63" t="s">
        <v>1070</v>
      </c>
      <c r="D230" s="63" t="s">
        <v>250</v>
      </c>
      <c r="E230" s="77" t="s">
        <v>1192</v>
      </c>
      <c r="F230" s="65">
        <v>126861.02</v>
      </c>
      <c r="G230" s="40">
        <v>126861.02</v>
      </c>
      <c r="H230" s="39">
        <f t="shared" si="3"/>
        <v>100</v>
      </c>
    </row>
    <row r="231" spans="1:8" ht="63.75" customHeight="1" x14ac:dyDescent="0.2">
      <c r="A231" s="63" t="s">
        <v>475</v>
      </c>
      <c r="B231" s="63" t="s">
        <v>643</v>
      </c>
      <c r="C231" s="63" t="s">
        <v>947</v>
      </c>
      <c r="D231" s="63"/>
      <c r="E231" s="77" t="s">
        <v>978</v>
      </c>
      <c r="F231" s="65">
        <f>F232+F234</f>
        <v>500000</v>
      </c>
      <c r="G231" s="40">
        <f>G232+G234</f>
        <v>500000</v>
      </c>
      <c r="H231" s="39">
        <f t="shared" si="3"/>
        <v>100</v>
      </c>
    </row>
    <row r="232" spans="1:8" ht="63" hidden="1" customHeight="1" x14ac:dyDescent="0.2">
      <c r="A232" s="63" t="s">
        <v>475</v>
      </c>
      <c r="B232" s="63" t="s">
        <v>643</v>
      </c>
      <c r="C232" s="63" t="s">
        <v>813</v>
      </c>
      <c r="D232" s="63"/>
      <c r="E232" s="77" t="s">
        <v>835</v>
      </c>
      <c r="F232" s="65">
        <f>F233</f>
        <v>0</v>
      </c>
      <c r="G232" s="40">
        <f>G233</f>
        <v>0</v>
      </c>
      <c r="H232" s="39" t="e">
        <f t="shared" si="3"/>
        <v>#DIV/0!</v>
      </c>
    </row>
    <row r="233" spans="1:8" ht="39" hidden="1" customHeight="1" x14ac:dyDescent="0.2">
      <c r="A233" s="63" t="s">
        <v>475</v>
      </c>
      <c r="B233" s="63" t="s">
        <v>643</v>
      </c>
      <c r="C233" s="63" t="s">
        <v>813</v>
      </c>
      <c r="D233" s="63" t="s">
        <v>250</v>
      </c>
      <c r="E233" s="77" t="s">
        <v>1192</v>
      </c>
      <c r="F233" s="65">
        <v>0</v>
      </c>
      <c r="G233" s="40">
        <v>0</v>
      </c>
      <c r="H233" s="39" t="e">
        <f t="shared" si="3"/>
        <v>#DIV/0!</v>
      </c>
    </row>
    <row r="234" spans="1:8" ht="101.25" customHeight="1" x14ac:dyDescent="0.2">
      <c r="A234" s="63" t="s">
        <v>475</v>
      </c>
      <c r="B234" s="63" t="s">
        <v>643</v>
      </c>
      <c r="C234" s="63" t="s">
        <v>933</v>
      </c>
      <c r="D234" s="63"/>
      <c r="E234" s="77" t="s">
        <v>836</v>
      </c>
      <c r="F234" s="65">
        <f>F235</f>
        <v>500000</v>
      </c>
      <c r="G234" s="40">
        <f>G235</f>
        <v>500000</v>
      </c>
      <c r="H234" s="39">
        <f t="shared" si="3"/>
        <v>100</v>
      </c>
    </row>
    <row r="235" spans="1:8" ht="32.25" customHeight="1" x14ac:dyDescent="0.2">
      <c r="A235" s="63" t="s">
        <v>475</v>
      </c>
      <c r="B235" s="63" t="s">
        <v>643</v>
      </c>
      <c r="C235" s="63" t="s">
        <v>933</v>
      </c>
      <c r="D235" s="63" t="s">
        <v>250</v>
      </c>
      <c r="E235" s="77" t="s">
        <v>1192</v>
      </c>
      <c r="F235" s="65">
        <v>500000</v>
      </c>
      <c r="G235" s="40">
        <v>500000</v>
      </c>
      <c r="H235" s="39">
        <f t="shared" si="3"/>
        <v>100</v>
      </c>
    </row>
    <row r="236" spans="1:8" ht="69" customHeight="1" x14ac:dyDescent="0.2">
      <c r="A236" s="63" t="s">
        <v>475</v>
      </c>
      <c r="B236" s="63" t="s">
        <v>643</v>
      </c>
      <c r="C236" s="63" t="s">
        <v>948</v>
      </c>
      <c r="D236" s="63"/>
      <c r="E236" s="77" t="s">
        <v>1177</v>
      </c>
      <c r="F236" s="65">
        <f>F237</f>
        <v>818729.67</v>
      </c>
      <c r="G236" s="40">
        <f>G237</f>
        <v>818729.67</v>
      </c>
      <c r="H236" s="39">
        <f t="shared" si="3"/>
        <v>100</v>
      </c>
    </row>
    <row r="237" spans="1:8" ht="55.5" customHeight="1" x14ac:dyDescent="0.2">
      <c r="A237" s="63" t="s">
        <v>475</v>
      </c>
      <c r="B237" s="63" t="s">
        <v>643</v>
      </c>
      <c r="C237" s="63" t="s">
        <v>759</v>
      </c>
      <c r="D237" s="63"/>
      <c r="E237" s="77" t="s">
        <v>1178</v>
      </c>
      <c r="F237" s="65">
        <f>F238+F239</f>
        <v>818729.67</v>
      </c>
      <c r="G237" s="40">
        <f>G238+G239</f>
        <v>818729.67</v>
      </c>
      <c r="H237" s="39">
        <f t="shared" si="3"/>
        <v>100</v>
      </c>
    </row>
    <row r="238" spans="1:8" ht="45.75" hidden="1" customHeight="1" x14ac:dyDescent="0.2">
      <c r="A238" s="63" t="s">
        <v>475</v>
      </c>
      <c r="B238" s="63" t="s">
        <v>643</v>
      </c>
      <c r="C238" s="63" t="s">
        <v>759</v>
      </c>
      <c r="D238" s="63" t="s">
        <v>760</v>
      </c>
      <c r="E238" s="77" t="s">
        <v>761</v>
      </c>
      <c r="F238" s="65">
        <v>0</v>
      </c>
      <c r="G238" s="40">
        <v>0</v>
      </c>
      <c r="H238" s="39" t="e">
        <f t="shared" si="3"/>
        <v>#DIV/0!</v>
      </c>
    </row>
    <row r="239" spans="1:8" ht="33" customHeight="1" x14ac:dyDescent="0.2">
      <c r="A239" s="63" t="s">
        <v>475</v>
      </c>
      <c r="B239" s="63" t="s">
        <v>643</v>
      </c>
      <c r="C239" s="63" t="s">
        <v>759</v>
      </c>
      <c r="D239" s="63" t="s">
        <v>1071</v>
      </c>
      <c r="E239" s="77" t="s">
        <v>1072</v>
      </c>
      <c r="F239" s="65">
        <v>818729.67</v>
      </c>
      <c r="G239" s="125">
        <v>818729.67</v>
      </c>
      <c r="H239" s="39">
        <f t="shared" si="3"/>
        <v>100</v>
      </c>
    </row>
    <row r="240" spans="1:8" ht="50.25" customHeight="1" x14ac:dyDescent="0.2">
      <c r="A240" s="63" t="s">
        <v>475</v>
      </c>
      <c r="B240" s="63" t="s">
        <v>643</v>
      </c>
      <c r="C240" s="63" t="s">
        <v>1073</v>
      </c>
      <c r="D240" s="63"/>
      <c r="E240" s="77" t="s">
        <v>1179</v>
      </c>
      <c r="F240" s="65">
        <f>F241</f>
        <v>1200000</v>
      </c>
      <c r="G240" s="40">
        <f>G241</f>
        <v>1200000</v>
      </c>
      <c r="H240" s="39">
        <f t="shared" si="3"/>
        <v>100</v>
      </c>
    </row>
    <row r="241" spans="1:8" ht="31.5" customHeight="1" x14ac:dyDescent="0.2">
      <c r="A241" s="63" t="s">
        <v>475</v>
      </c>
      <c r="B241" s="63" t="s">
        <v>643</v>
      </c>
      <c r="C241" s="63" t="s">
        <v>1073</v>
      </c>
      <c r="D241" s="63" t="s">
        <v>1071</v>
      </c>
      <c r="E241" s="77" t="s">
        <v>1072</v>
      </c>
      <c r="F241" s="65">
        <v>1200000</v>
      </c>
      <c r="G241" s="40">
        <v>1200000</v>
      </c>
      <c r="H241" s="39">
        <f t="shared" si="3"/>
        <v>100</v>
      </c>
    </row>
    <row r="242" spans="1:8" ht="55.5" customHeight="1" x14ac:dyDescent="0.2">
      <c r="A242" s="63" t="s">
        <v>475</v>
      </c>
      <c r="B242" s="63" t="s">
        <v>643</v>
      </c>
      <c r="C242" s="63" t="s">
        <v>1234</v>
      </c>
      <c r="D242" s="63"/>
      <c r="E242" s="77" t="s">
        <v>834</v>
      </c>
      <c r="F242" s="65">
        <f>F243</f>
        <v>4200600</v>
      </c>
      <c r="G242" s="40">
        <f>G243</f>
        <v>4200600</v>
      </c>
      <c r="H242" s="39">
        <f t="shared" si="3"/>
        <v>100</v>
      </c>
    </row>
    <row r="243" spans="1:8" ht="34.5" customHeight="1" x14ac:dyDescent="0.2">
      <c r="A243" s="63" t="s">
        <v>475</v>
      </c>
      <c r="B243" s="63" t="s">
        <v>643</v>
      </c>
      <c r="C243" s="63" t="s">
        <v>1234</v>
      </c>
      <c r="D243" s="63" t="s">
        <v>1071</v>
      </c>
      <c r="E243" s="77" t="s">
        <v>1072</v>
      </c>
      <c r="F243" s="65">
        <v>4200600</v>
      </c>
      <c r="G243" s="40">
        <v>4200600</v>
      </c>
      <c r="H243" s="39">
        <f t="shared" si="3"/>
        <v>100</v>
      </c>
    </row>
    <row r="244" spans="1:8" ht="68.25" customHeight="1" x14ac:dyDescent="0.2">
      <c r="A244" s="63" t="s">
        <v>475</v>
      </c>
      <c r="B244" s="63" t="s">
        <v>643</v>
      </c>
      <c r="C244" s="63" t="s">
        <v>1235</v>
      </c>
      <c r="D244" s="63"/>
      <c r="E244" s="77" t="s">
        <v>1237</v>
      </c>
      <c r="F244" s="65">
        <f>F245</f>
        <v>1584270</v>
      </c>
      <c r="G244" s="40">
        <f>G245</f>
        <v>1584270</v>
      </c>
      <c r="H244" s="39">
        <f t="shared" si="3"/>
        <v>100</v>
      </c>
    </row>
    <row r="245" spans="1:8" ht="34.5" customHeight="1" x14ac:dyDescent="0.2">
      <c r="A245" s="63" t="s">
        <v>475</v>
      </c>
      <c r="B245" s="63" t="s">
        <v>643</v>
      </c>
      <c r="C245" s="63" t="s">
        <v>1235</v>
      </c>
      <c r="D245" s="63" t="s">
        <v>1071</v>
      </c>
      <c r="E245" s="77" t="s">
        <v>1072</v>
      </c>
      <c r="F245" s="65">
        <v>1584270</v>
      </c>
      <c r="G245" s="40">
        <v>1584270</v>
      </c>
      <c r="H245" s="39">
        <f t="shared" si="3"/>
        <v>100</v>
      </c>
    </row>
    <row r="246" spans="1:8" ht="57.75" customHeight="1" x14ac:dyDescent="0.2">
      <c r="A246" s="63" t="s">
        <v>475</v>
      </c>
      <c r="B246" s="63" t="s">
        <v>643</v>
      </c>
      <c r="C246" s="63" t="s">
        <v>1236</v>
      </c>
      <c r="D246" s="63"/>
      <c r="E246" s="77" t="s">
        <v>1238</v>
      </c>
      <c r="F246" s="65">
        <f>F247</f>
        <v>905900</v>
      </c>
      <c r="G246" s="40">
        <f>G247</f>
        <v>905900</v>
      </c>
      <c r="H246" s="39">
        <f t="shared" si="3"/>
        <v>100</v>
      </c>
    </row>
    <row r="247" spans="1:8" ht="34.5" customHeight="1" x14ac:dyDescent="0.2">
      <c r="A247" s="63" t="s">
        <v>475</v>
      </c>
      <c r="B247" s="63" t="s">
        <v>643</v>
      </c>
      <c r="C247" s="63" t="s">
        <v>1236</v>
      </c>
      <c r="D247" s="63" t="s">
        <v>1071</v>
      </c>
      <c r="E247" s="77" t="s">
        <v>1072</v>
      </c>
      <c r="F247" s="65">
        <v>905900</v>
      </c>
      <c r="G247" s="40">
        <v>905900</v>
      </c>
      <c r="H247" s="39">
        <f t="shared" si="3"/>
        <v>100</v>
      </c>
    </row>
    <row r="248" spans="1:8" ht="18.75" customHeight="1" x14ac:dyDescent="0.2">
      <c r="A248" s="63" t="s">
        <v>475</v>
      </c>
      <c r="B248" s="63" t="s">
        <v>424</v>
      </c>
      <c r="C248" s="63"/>
      <c r="D248" s="63"/>
      <c r="E248" s="77" t="s">
        <v>425</v>
      </c>
      <c r="F248" s="65">
        <f>F253+F255+F251+F257+F249</f>
        <v>4426861</v>
      </c>
      <c r="G248" s="40">
        <f>G253+G255+G251+G257+G249</f>
        <v>4426861</v>
      </c>
      <c r="H248" s="39">
        <f t="shared" si="3"/>
        <v>100</v>
      </c>
    </row>
    <row r="249" spans="1:8" ht="49.5" customHeight="1" x14ac:dyDescent="0.2">
      <c r="A249" s="63" t="s">
        <v>475</v>
      </c>
      <c r="B249" s="63" t="s">
        <v>424</v>
      </c>
      <c r="C249" s="63" t="s">
        <v>1258</v>
      </c>
      <c r="D249" s="63"/>
      <c r="E249" s="77" t="s">
        <v>1259</v>
      </c>
      <c r="F249" s="65">
        <f>F250</f>
        <v>800000</v>
      </c>
      <c r="G249" s="40">
        <f>G250</f>
        <v>800000</v>
      </c>
      <c r="H249" s="39">
        <f t="shared" si="3"/>
        <v>100</v>
      </c>
    </row>
    <row r="250" spans="1:8" ht="24.75" customHeight="1" x14ac:dyDescent="0.2">
      <c r="A250" s="63" t="s">
        <v>475</v>
      </c>
      <c r="B250" s="63" t="s">
        <v>424</v>
      </c>
      <c r="C250" s="63" t="s">
        <v>1258</v>
      </c>
      <c r="D250" s="63" t="s">
        <v>1074</v>
      </c>
      <c r="E250" s="77" t="s">
        <v>1075</v>
      </c>
      <c r="F250" s="65">
        <v>800000</v>
      </c>
      <c r="G250" s="40">
        <v>800000</v>
      </c>
      <c r="H250" s="39">
        <f t="shared" si="3"/>
        <v>100</v>
      </c>
    </row>
    <row r="251" spans="1:8" ht="44.25" customHeight="1" x14ac:dyDescent="0.2">
      <c r="A251" s="63" t="s">
        <v>475</v>
      </c>
      <c r="B251" s="63" t="s">
        <v>424</v>
      </c>
      <c r="C251" s="63" t="s">
        <v>1239</v>
      </c>
      <c r="D251" s="63"/>
      <c r="E251" s="77" t="s">
        <v>1240</v>
      </c>
      <c r="F251" s="65">
        <f>F252</f>
        <v>2300000</v>
      </c>
      <c r="G251" s="40">
        <f>G252</f>
        <v>2300000</v>
      </c>
      <c r="H251" s="39">
        <f t="shared" si="3"/>
        <v>100</v>
      </c>
    </row>
    <row r="252" spans="1:8" ht="30" customHeight="1" x14ac:dyDescent="0.2">
      <c r="A252" s="63" t="s">
        <v>475</v>
      </c>
      <c r="B252" s="63" t="s">
        <v>424</v>
      </c>
      <c r="C252" s="63" t="s">
        <v>1239</v>
      </c>
      <c r="D252" s="63" t="s">
        <v>1074</v>
      </c>
      <c r="E252" s="77" t="s">
        <v>1075</v>
      </c>
      <c r="F252" s="65">
        <v>2300000</v>
      </c>
      <c r="G252" s="40">
        <v>2300000</v>
      </c>
      <c r="H252" s="39">
        <f t="shared" si="3"/>
        <v>100</v>
      </c>
    </row>
    <row r="253" spans="1:8" ht="63.75" customHeight="1" x14ac:dyDescent="0.2">
      <c r="A253" s="63" t="s">
        <v>475</v>
      </c>
      <c r="B253" s="63" t="s">
        <v>424</v>
      </c>
      <c r="C253" s="63" t="s">
        <v>868</v>
      </c>
      <c r="D253" s="63"/>
      <c r="E253" s="77" t="s">
        <v>1092</v>
      </c>
      <c r="F253" s="65">
        <f>F254</f>
        <v>0</v>
      </c>
      <c r="G253" s="40">
        <f>G254</f>
        <v>0</v>
      </c>
      <c r="H253" s="39" t="e">
        <f t="shared" si="3"/>
        <v>#DIV/0!</v>
      </c>
    </row>
    <row r="254" spans="1:8" ht="26.25" customHeight="1" x14ac:dyDescent="0.2">
      <c r="A254" s="63" t="s">
        <v>475</v>
      </c>
      <c r="B254" s="63" t="s">
        <v>424</v>
      </c>
      <c r="C254" s="63" t="s">
        <v>868</v>
      </c>
      <c r="D254" s="63" t="s">
        <v>1074</v>
      </c>
      <c r="E254" s="77" t="s">
        <v>1075</v>
      </c>
      <c r="F254" s="65">
        <v>0</v>
      </c>
      <c r="G254" s="40">
        <v>0</v>
      </c>
      <c r="H254" s="39" t="e">
        <f t="shared" si="3"/>
        <v>#DIV/0!</v>
      </c>
    </row>
    <row r="255" spans="1:8" ht="54.75" customHeight="1" x14ac:dyDescent="0.2">
      <c r="A255" s="63" t="s">
        <v>475</v>
      </c>
      <c r="B255" s="63" t="s">
        <v>424</v>
      </c>
      <c r="C255" s="63" t="s">
        <v>886</v>
      </c>
      <c r="D255" s="63"/>
      <c r="E255" s="77" t="s">
        <v>1102</v>
      </c>
      <c r="F255" s="65">
        <f>F256</f>
        <v>80000</v>
      </c>
      <c r="G255" s="40">
        <f>G256</f>
        <v>80000</v>
      </c>
      <c r="H255" s="39">
        <f t="shared" si="3"/>
        <v>100</v>
      </c>
    </row>
    <row r="256" spans="1:8" ht="30" customHeight="1" x14ac:dyDescent="0.2">
      <c r="A256" s="63" t="s">
        <v>475</v>
      </c>
      <c r="B256" s="63" t="s">
        <v>424</v>
      </c>
      <c r="C256" s="63" t="s">
        <v>886</v>
      </c>
      <c r="D256" s="63" t="s">
        <v>439</v>
      </c>
      <c r="E256" s="77" t="s">
        <v>1190</v>
      </c>
      <c r="F256" s="65">
        <v>80000</v>
      </c>
      <c r="G256" s="40">
        <v>80000</v>
      </c>
      <c r="H256" s="39">
        <f t="shared" si="3"/>
        <v>100</v>
      </c>
    </row>
    <row r="257" spans="1:8" ht="46.5" customHeight="1" x14ac:dyDescent="0.2">
      <c r="A257" s="63" t="s">
        <v>475</v>
      </c>
      <c r="B257" s="63" t="s">
        <v>424</v>
      </c>
      <c r="C257" s="63" t="s">
        <v>1212</v>
      </c>
      <c r="D257" s="63"/>
      <c r="E257" s="77" t="s">
        <v>1240</v>
      </c>
      <c r="F257" s="65">
        <f>F258</f>
        <v>1246861</v>
      </c>
      <c r="G257" s="40">
        <f>G258</f>
        <v>1246861</v>
      </c>
      <c r="H257" s="39">
        <f t="shared" si="3"/>
        <v>100</v>
      </c>
    </row>
    <row r="258" spans="1:8" ht="30" customHeight="1" x14ac:dyDescent="0.2">
      <c r="A258" s="63" t="s">
        <v>475</v>
      </c>
      <c r="B258" s="63" t="s">
        <v>424</v>
      </c>
      <c r="C258" s="63" t="s">
        <v>1212</v>
      </c>
      <c r="D258" s="63" t="s">
        <v>1074</v>
      </c>
      <c r="E258" s="77" t="s">
        <v>1075</v>
      </c>
      <c r="F258" s="65">
        <v>1246861</v>
      </c>
      <c r="G258" s="40">
        <v>1246861</v>
      </c>
      <c r="H258" s="39">
        <f t="shared" si="3"/>
        <v>100</v>
      </c>
    </row>
    <row r="259" spans="1:8" ht="15" customHeight="1" x14ac:dyDescent="0.2">
      <c r="A259" s="63" t="s">
        <v>475</v>
      </c>
      <c r="B259" s="63" t="s">
        <v>545</v>
      </c>
      <c r="C259" s="63"/>
      <c r="D259" s="63"/>
      <c r="E259" s="77" t="s">
        <v>546</v>
      </c>
      <c r="F259" s="65">
        <f>F274+F283+F281+F265+F267+F262+F272+F260+F277+F279+F269</f>
        <v>61855962.159999996</v>
      </c>
      <c r="G259" s="40">
        <f>G274+G283+G281+G265+G267+G262+G272+G260+G277+G279+G269</f>
        <v>61855961.740000002</v>
      </c>
      <c r="H259" s="39">
        <f t="shared" si="3"/>
        <v>99.999999321003216</v>
      </c>
    </row>
    <row r="260" spans="1:8" ht="33" customHeight="1" x14ac:dyDescent="0.2">
      <c r="A260" s="63" t="s">
        <v>475</v>
      </c>
      <c r="B260" s="63" t="s">
        <v>545</v>
      </c>
      <c r="C260" s="63" t="s">
        <v>1241</v>
      </c>
      <c r="D260" s="63"/>
      <c r="E260" s="77" t="s">
        <v>1242</v>
      </c>
      <c r="F260" s="65">
        <f>F261</f>
        <v>217488</v>
      </c>
      <c r="G260" s="40">
        <f>G261</f>
        <v>217488</v>
      </c>
      <c r="H260" s="39">
        <f t="shared" si="3"/>
        <v>100</v>
      </c>
    </row>
    <row r="261" spans="1:8" ht="45.75" customHeight="1" x14ac:dyDescent="0.2">
      <c r="A261" s="63" t="s">
        <v>475</v>
      </c>
      <c r="B261" s="63" t="s">
        <v>545</v>
      </c>
      <c r="C261" s="63" t="s">
        <v>1241</v>
      </c>
      <c r="D261" s="63" t="s">
        <v>445</v>
      </c>
      <c r="E261" s="77" t="s">
        <v>1193</v>
      </c>
      <c r="F261" s="65">
        <v>217488</v>
      </c>
      <c r="G261" s="40">
        <v>217488</v>
      </c>
      <c r="H261" s="39">
        <f t="shared" si="3"/>
        <v>100</v>
      </c>
    </row>
    <row r="262" spans="1:8" ht="61.5" customHeight="1" x14ac:dyDescent="0.2">
      <c r="A262" s="63" t="s">
        <v>475</v>
      </c>
      <c r="B262" s="63" t="s">
        <v>545</v>
      </c>
      <c r="C262" s="63" t="s">
        <v>1065</v>
      </c>
      <c r="D262" s="63"/>
      <c r="E262" s="77" t="s">
        <v>1102</v>
      </c>
      <c r="F262" s="65">
        <f>F263</f>
        <v>43000000</v>
      </c>
      <c r="G262" s="40">
        <f>G263</f>
        <v>43000000</v>
      </c>
      <c r="H262" s="39">
        <f t="shared" si="3"/>
        <v>100</v>
      </c>
    </row>
    <row r="263" spans="1:8" ht="32.25" customHeight="1" x14ac:dyDescent="0.2">
      <c r="A263" s="63" t="s">
        <v>475</v>
      </c>
      <c r="B263" s="63" t="s">
        <v>545</v>
      </c>
      <c r="C263" s="63" t="s">
        <v>1065</v>
      </c>
      <c r="D263" s="63" t="s">
        <v>1071</v>
      </c>
      <c r="E263" s="77" t="s">
        <v>1072</v>
      </c>
      <c r="F263" s="65">
        <v>43000000</v>
      </c>
      <c r="G263" s="40">
        <v>43000000</v>
      </c>
      <c r="H263" s="39">
        <f t="shared" si="3"/>
        <v>100</v>
      </c>
    </row>
    <row r="264" spans="1:8" ht="60.75" customHeight="1" x14ac:dyDescent="0.2">
      <c r="A264" s="63" t="s">
        <v>475</v>
      </c>
      <c r="B264" s="63" t="s">
        <v>545</v>
      </c>
      <c r="C264" s="63" t="s">
        <v>961</v>
      </c>
      <c r="D264" s="63"/>
      <c r="E264" s="77" t="s">
        <v>1103</v>
      </c>
      <c r="F264" s="66">
        <f>F265+F267</f>
        <v>5399510</v>
      </c>
      <c r="G264" s="39">
        <f>G265+G267</f>
        <v>5399510</v>
      </c>
      <c r="H264" s="39">
        <f t="shared" si="3"/>
        <v>100</v>
      </c>
    </row>
    <row r="265" spans="1:8" ht="69" customHeight="1" x14ac:dyDescent="0.2">
      <c r="A265" s="63" t="s">
        <v>475</v>
      </c>
      <c r="B265" s="63" t="s">
        <v>545</v>
      </c>
      <c r="C265" s="63" t="s">
        <v>762</v>
      </c>
      <c r="D265" s="63"/>
      <c r="E265" s="77" t="s">
        <v>1194</v>
      </c>
      <c r="F265" s="66">
        <f>F266</f>
        <v>783050</v>
      </c>
      <c r="G265" s="39">
        <f>G266</f>
        <v>783050</v>
      </c>
      <c r="H265" s="39">
        <f t="shared" si="3"/>
        <v>100</v>
      </c>
    </row>
    <row r="266" spans="1:8" ht="40.5" customHeight="1" x14ac:dyDescent="0.2">
      <c r="A266" s="63" t="s">
        <v>475</v>
      </c>
      <c r="B266" s="63" t="s">
        <v>545</v>
      </c>
      <c r="C266" s="63" t="s">
        <v>762</v>
      </c>
      <c r="D266" s="63" t="s">
        <v>445</v>
      </c>
      <c r="E266" s="77" t="s">
        <v>1193</v>
      </c>
      <c r="F266" s="66">
        <v>783050</v>
      </c>
      <c r="G266" s="39">
        <v>783050</v>
      </c>
      <c r="H266" s="39">
        <f t="shared" si="3"/>
        <v>100</v>
      </c>
    </row>
    <row r="267" spans="1:8" ht="71.25" customHeight="1" x14ac:dyDescent="0.2">
      <c r="A267" s="63" t="s">
        <v>475</v>
      </c>
      <c r="B267" s="63" t="s">
        <v>545</v>
      </c>
      <c r="C267" s="63" t="s">
        <v>763</v>
      </c>
      <c r="D267" s="63"/>
      <c r="E267" s="77" t="s">
        <v>1144</v>
      </c>
      <c r="F267" s="66">
        <f>F268</f>
        <v>4616460</v>
      </c>
      <c r="G267" s="39">
        <f>G268</f>
        <v>4616460</v>
      </c>
      <c r="H267" s="39">
        <f t="shared" si="3"/>
        <v>100</v>
      </c>
    </row>
    <row r="268" spans="1:8" ht="42" customHeight="1" x14ac:dyDescent="0.2">
      <c r="A268" s="63" t="s">
        <v>475</v>
      </c>
      <c r="B268" s="63" t="s">
        <v>545</v>
      </c>
      <c r="C268" s="63" t="s">
        <v>763</v>
      </c>
      <c r="D268" s="63" t="s">
        <v>445</v>
      </c>
      <c r="E268" s="77" t="s">
        <v>1193</v>
      </c>
      <c r="F268" s="65">
        <v>4616460</v>
      </c>
      <c r="G268" s="40">
        <v>4616460</v>
      </c>
      <c r="H268" s="39">
        <f t="shared" ref="H268:H331" si="4">G268/F268*100</f>
        <v>100</v>
      </c>
    </row>
    <row r="269" spans="1:8" ht="56.25" customHeight="1" x14ac:dyDescent="0.2">
      <c r="A269" s="63" t="s">
        <v>475</v>
      </c>
      <c r="B269" s="63" t="s">
        <v>545</v>
      </c>
      <c r="C269" s="63" t="s">
        <v>1243</v>
      </c>
      <c r="D269" s="63"/>
      <c r="E269" s="77" t="s">
        <v>1207</v>
      </c>
      <c r="F269" s="65">
        <f>F270</f>
        <v>6360000</v>
      </c>
      <c r="G269" s="40">
        <f>G270</f>
        <v>6360000</v>
      </c>
      <c r="H269" s="39">
        <f t="shared" si="4"/>
        <v>100</v>
      </c>
    </row>
    <row r="270" spans="1:8" ht="33" customHeight="1" x14ac:dyDescent="0.2">
      <c r="A270" s="63" t="s">
        <v>475</v>
      </c>
      <c r="B270" s="63" t="s">
        <v>545</v>
      </c>
      <c r="C270" s="63" t="s">
        <v>1243</v>
      </c>
      <c r="D270" s="63" t="s">
        <v>1071</v>
      </c>
      <c r="E270" s="77" t="s">
        <v>1072</v>
      </c>
      <c r="F270" s="65">
        <v>6360000</v>
      </c>
      <c r="G270" s="40">
        <v>6360000</v>
      </c>
      <c r="H270" s="39">
        <f t="shared" si="4"/>
        <v>100</v>
      </c>
    </row>
    <row r="271" spans="1:8" ht="51.75" customHeight="1" x14ac:dyDescent="0.2">
      <c r="A271" s="63" t="s">
        <v>475</v>
      </c>
      <c r="B271" s="63" t="s">
        <v>545</v>
      </c>
      <c r="C271" s="63" t="s">
        <v>938</v>
      </c>
      <c r="D271" s="63"/>
      <c r="E271" s="77" t="s">
        <v>1093</v>
      </c>
      <c r="F271" s="65">
        <f>F274</f>
        <v>3103777.16</v>
      </c>
      <c r="G271" s="40">
        <f>G274</f>
        <v>3103776.74</v>
      </c>
      <c r="H271" s="39">
        <f t="shared" si="4"/>
        <v>99.999986468100701</v>
      </c>
    </row>
    <row r="272" spans="1:8" ht="64.5" customHeight="1" x14ac:dyDescent="0.2">
      <c r="A272" s="63" t="s">
        <v>475</v>
      </c>
      <c r="B272" s="63" t="s">
        <v>545</v>
      </c>
      <c r="C272" s="63" t="s">
        <v>868</v>
      </c>
      <c r="D272" s="63"/>
      <c r="E272" s="77" t="s">
        <v>1092</v>
      </c>
      <c r="F272" s="65">
        <f>F273</f>
        <v>0</v>
      </c>
      <c r="G272" s="40">
        <f>G273</f>
        <v>0</v>
      </c>
      <c r="H272" s="39" t="e">
        <f t="shared" si="4"/>
        <v>#DIV/0!</v>
      </c>
    </row>
    <row r="273" spans="1:8" ht="24.75" customHeight="1" x14ac:dyDescent="0.2">
      <c r="A273" s="63" t="s">
        <v>475</v>
      </c>
      <c r="B273" s="63" t="s">
        <v>545</v>
      </c>
      <c r="C273" s="63" t="s">
        <v>868</v>
      </c>
      <c r="D273" s="63" t="s">
        <v>1074</v>
      </c>
      <c r="E273" s="77" t="s">
        <v>1075</v>
      </c>
      <c r="F273" s="65">
        <v>0</v>
      </c>
      <c r="G273" s="40">
        <v>0</v>
      </c>
      <c r="H273" s="39" t="e">
        <f t="shared" si="4"/>
        <v>#DIV/0!</v>
      </c>
    </row>
    <row r="274" spans="1:8" ht="54.75" customHeight="1" x14ac:dyDescent="0.2">
      <c r="A274" s="63" t="s">
        <v>475</v>
      </c>
      <c r="B274" s="63" t="s">
        <v>545</v>
      </c>
      <c r="C274" s="63" t="s">
        <v>886</v>
      </c>
      <c r="D274" s="63"/>
      <c r="E274" s="77" t="s">
        <v>1102</v>
      </c>
      <c r="F274" s="65">
        <f>F275+F276</f>
        <v>3103777.16</v>
      </c>
      <c r="G274" s="40">
        <f>G275+G276</f>
        <v>3103776.74</v>
      </c>
      <c r="H274" s="39">
        <f t="shared" si="4"/>
        <v>99.999986468100701</v>
      </c>
    </row>
    <row r="275" spans="1:8" ht="39" hidden="1" customHeight="1" x14ac:dyDescent="0.2">
      <c r="A275" s="63" t="s">
        <v>475</v>
      </c>
      <c r="B275" s="63" t="s">
        <v>545</v>
      </c>
      <c r="C275" s="63" t="s">
        <v>886</v>
      </c>
      <c r="D275" s="63" t="s">
        <v>760</v>
      </c>
      <c r="E275" s="77" t="s">
        <v>761</v>
      </c>
      <c r="F275" s="65">
        <v>0</v>
      </c>
      <c r="G275" s="40">
        <v>0</v>
      </c>
      <c r="H275" s="39" t="e">
        <f t="shared" si="4"/>
        <v>#DIV/0!</v>
      </c>
    </row>
    <row r="276" spans="1:8" ht="35.25" customHeight="1" x14ac:dyDescent="0.2">
      <c r="A276" s="63" t="s">
        <v>475</v>
      </c>
      <c r="B276" s="63" t="s">
        <v>545</v>
      </c>
      <c r="C276" s="42" t="s">
        <v>886</v>
      </c>
      <c r="D276" s="63" t="s">
        <v>1071</v>
      </c>
      <c r="E276" s="77" t="s">
        <v>1072</v>
      </c>
      <c r="F276" s="65">
        <v>3103777.16</v>
      </c>
      <c r="G276" s="40">
        <v>3103776.74</v>
      </c>
      <c r="H276" s="39">
        <f t="shared" si="4"/>
        <v>99.999986468100701</v>
      </c>
    </row>
    <row r="277" spans="1:8" ht="45.75" customHeight="1" x14ac:dyDescent="0.2">
      <c r="A277" s="63" t="s">
        <v>475</v>
      </c>
      <c r="B277" s="63" t="s">
        <v>545</v>
      </c>
      <c r="C277" s="42" t="s">
        <v>1212</v>
      </c>
      <c r="D277" s="63"/>
      <c r="E277" s="77" t="s">
        <v>1240</v>
      </c>
      <c r="F277" s="65">
        <f>F278</f>
        <v>1888670</v>
      </c>
      <c r="G277" s="40">
        <f>G278</f>
        <v>1888670</v>
      </c>
      <c r="H277" s="39">
        <f t="shared" si="4"/>
        <v>100</v>
      </c>
    </row>
    <row r="278" spans="1:8" ht="27.75" customHeight="1" x14ac:dyDescent="0.2">
      <c r="A278" s="63" t="s">
        <v>475</v>
      </c>
      <c r="B278" s="63" t="s">
        <v>545</v>
      </c>
      <c r="C278" s="42" t="s">
        <v>1212</v>
      </c>
      <c r="D278" s="63" t="s">
        <v>1074</v>
      </c>
      <c r="E278" s="77" t="s">
        <v>1075</v>
      </c>
      <c r="F278" s="65">
        <v>1888670</v>
      </c>
      <c r="G278" s="40">
        <v>1888670</v>
      </c>
      <c r="H278" s="39">
        <f t="shared" si="4"/>
        <v>100</v>
      </c>
    </row>
    <row r="279" spans="1:8" ht="53.25" customHeight="1" x14ac:dyDescent="0.2">
      <c r="A279" s="63" t="s">
        <v>475</v>
      </c>
      <c r="B279" s="63" t="s">
        <v>545</v>
      </c>
      <c r="C279" s="63" t="s">
        <v>832</v>
      </c>
      <c r="D279" s="63"/>
      <c r="E279" s="77" t="s">
        <v>1244</v>
      </c>
      <c r="F279" s="65">
        <f>F280</f>
        <v>25517</v>
      </c>
      <c r="G279" s="40">
        <f>G280</f>
        <v>25517</v>
      </c>
      <c r="H279" s="39">
        <f t="shared" si="4"/>
        <v>100</v>
      </c>
    </row>
    <row r="280" spans="1:8" ht="28.5" customHeight="1" x14ac:dyDescent="0.2">
      <c r="A280" s="63" t="s">
        <v>475</v>
      </c>
      <c r="B280" s="63" t="s">
        <v>545</v>
      </c>
      <c r="C280" s="63" t="s">
        <v>832</v>
      </c>
      <c r="D280" s="63" t="s">
        <v>1074</v>
      </c>
      <c r="E280" s="77" t="s">
        <v>1075</v>
      </c>
      <c r="F280" s="65">
        <v>25517</v>
      </c>
      <c r="G280" s="40">
        <v>25517</v>
      </c>
      <c r="H280" s="39">
        <f t="shared" si="4"/>
        <v>100</v>
      </c>
    </row>
    <row r="281" spans="1:8" ht="66" customHeight="1" x14ac:dyDescent="0.2">
      <c r="A281" s="63" t="s">
        <v>475</v>
      </c>
      <c r="B281" s="63" t="s">
        <v>545</v>
      </c>
      <c r="C281" s="63" t="s">
        <v>1217</v>
      </c>
      <c r="D281" s="63"/>
      <c r="E281" s="77" t="s">
        <v>1218</v>
      </c>
      <c r="F281" s="65">
        <f>F282</f>
        <v>1861000</v>
      </c>
      <c r="G281" s="40">
        <f>G282</f>
        <v>1861000</v>
      </c>
      <c r="H281" s="39">
        <f t="shared" si="4"/>
        <v>100</v>
      </c>
    </row>
    <row r="282" spans="1:8" ht="30" customHeight="1" x14ac:dyDescent="0.2">
      <c r="A282" s="63" t="s">
        <v>475</v>
      </c>
      <c r="B282" s="63" t="s">
        <v>545</v>
      </c>
      <c r="C282" s="63" t="s">
        <v>1217</v>
      </c>
      <c r="D282" s="63" t="s">
        <v>1074</v>
      </c>
      <c r="E282" s="77" t="s">
        <v>1075</v>
      </c>
      <c r="F282" s="65">
        <v>1861000</v>
      </c>
      <c r="G282" s="40">
        <v>1861000</v>
      </c>
      <c r="H282" s="39">
        <f t="shared" si="4"/>
        <v>100</v>
      </c>
    </row>
    <row r="283" spans="1:8" ht="46.5" hidden="1" customHeight="1" x14ac:dyDescent="0.2">
      <c r="A283" s="63" t="s">
        <v>475</v>
      </c>
      <c r="B283" s="63" t="s">
        <v>545</v>
      </c>
      <c r="C283" s="63" t="s">
        <v>689</v>
      </c>
      <c r="D283" s="63"/>
      <c r="E283" s="77" t="s">
        <v>690</v>
      </c>
      <c r="F283" s="65">
        <f>F284</f>
        <v>0</v>
      </c>
      <c r="G283" s="40">
        <f>G284</f>
        <v>0</v>
      </c>
      <c r="H283" s="39" t="e">
        <f t="shared" si="4"/>
        <v>#DIV/0!</v>
      </c>
    </row>
    <row r="284" spans="1:8" ht="36.75" hidden="1" customHeight="1" x14ac:dyDescent="0.2">
      <c r="A284" s="63" t="s">
        <v>475</v>
      </c>
      <c r="B284" s="63" t="s">
        <v>545</v>
      </c>
      <c r="C284" s="63" t="s">
        <v>689</v>
      </c>
      <c r="D284" s="63" t="s">
        <v>445</v>
      </c>
      <c r="E284" s="77" t="s">
        <v>455</v>
      </c>
      <c r="F284" s="65">
        <v>0</v>
      </c>
      <c r="G284" s="40">
        <v>0</v>
      </c>
      <c r="H284" s="39" t="e">
        <f t="shared" si="4"/>
        <v>#DIV/0!</v>
      </c>
    </row>
    <row r="285" spans="1:8" ht="24" customHeight="1" x14ac:dyDescent="0.2">
      <c r="A285" s="63" t="s">
        <v>475</v>
      </c>
      <c r="B285" s="63" t="s">
        <v>92</v>
      </c>
      <c r="C285" s="63"/>
      <c r="D285" s="63"/>
      <c r="E285" s="77" t="s">
        <v>96</v>
      </c>
      <c r="F285" s="65">
        <f>F286</f>
        <v>58150</v>
      </c>
      <c r="G285" s="40">
        <f>G286</f>
        <v>56055</v>
      </c>
      <c r="H285" s="39">
        <f t="shared" si="4"/>
        <v>96.397248495270844</v>
      </c>
    </row>
    <row r="286" spans="1:8" ht="24.75" customHeight="1" x14ac:dyDescent="0.2">
      <c r="A286" s="63" t="s">
        <v>475</v>
      </c>
      <c r="B286" s="63" t="s">
        <v>92</v>
      </c>
      <c r="C286" s="63" t="s">
        <v>764</v>
      </c>
      <c r="D286" s="63"/>
      <c r="E286" s="77" t="s">
        <v>788</v>
      </c>
      <c r="F286" s="65">
        <f>F287+F288</f>
        <v>58150</v>
      </c>
      <c r="G286" s="40">
        <f>G287+G288</f>
        <v>56055</v>
      </c>
      <c r="H286" s="39">
        <f t="shared" si="4"/>
        <v>96.397248495270844</v>
      </c>
    </row>
    <row r="287" spans="1:8" ht="24" customHeight="1" x14ac:dyDescent="0.2">
      <c r="A287" s="63" t="s">
        <v>475</v>
      </c>
      <c r="B287" s="63" t="s">
        <v>92</v>
      </c>
      <c r="C287" s="63" t="s">
        <v>764</v>
      </c>
      <c r="D287" s="63" t="s">
        <v>441</v>
      </c>
      <c r="E287" s="77" t="s">
        <v>1188</v>
      </c>
      <c r="F287" s="65">
        <v>40250</v>
      </c>
      <c r="G287" s="40">
        <v>40155</v>
      </c>
      <c r="H287" s="39">
        <f t="shared" si="4"/>
        <v>99.76397515527951</v>
      </c>
    </row>
    <row r="288" spans="1:8" ht="24" customHeight="1" x14ac:dyDescent="0.2">
      <c r="A288" s="63" t="s">
        <v>475</v>
      </c>
      <c r="B288" s="63" t="s">
        <v>92</v>
      </c>
      <c r="C288" s="63" t="s">
        <v>764</v>
      </c>
      <c r="D288" s="63" t="s">
        <v>439</v>
      </c>
      <c r="E288" s="77" t="s">
        <v>1190</v>
      </c>
      <c r="F288" s="65">
        <v>17900</v>
      </c>
      <c r="G288" s="40">
        <v>15900</v>
      </c>
      <c r="H288" s="39">
        <f t="shared" si="4"/>
        <v>88.826815642458101</v>
      </c>
    </row>
    <row r="289" spans="1:8" ht="28.5" hidden="1" customHeight="1" x14ac:dyDescent="0.2">
      <c r="A289" s="63" t="s">
        <v>475</v>
      </c>
      <c r="B289" s="63" t="s">
        <v>618</v>
      </c>
      <c r="C289" s="63"/>
      <c r="D289" s="63"/>
      <c r="E289" s="77" t="s">
        <v>619</v>
      </c>
      <c r="F289" s="65">
        <f>F290</f>
        <v>0</v>
      </c>
      <c r="G289" s="40">
        <f>G290</f>
        <v>0</v>
      </c>
      <c r="H289" s="39" t="e">
        <f t="shared" si="4"/>
        <v>#DIV/0!</v>
      </c>
    </row>
    <row r="290" spans="1:8" ht="39" hidden="1" customHeight="1" x14ac:dyDescent="0.2">
      <c r="A290" s="63" t="s">
        <v>475</v>
      </c>
      <c r="B290" s="63" t="s">
        <v>618</v>
      </c>
      <c r="C290" s="63" t="s">
        <v>139</v>
      </c>
      <c r="D290" s="63"/>
      <c r="E290" s="77" t="s">
        <v>266</v>
      </c>
      <c r="F290" s="65">
        <f>F291</f>
        <v>0</v>
      </c>
      <c r="G290" s="40">
        <f>G291</f>
        <v>0</v>
      </c>
      <c r="H290" s="39" t="e">
        <f t="shared" si="4"/>
        <v>#DIV/0!</v>
      </c>
    </row>
    <row r="291" spans="1:8" ht="39" hidden="1" customHeight="1" x14ac:dyDescent="0.2">
      <c r="A291" s="63" t="s">
        <v>475</v>
      </c>
      <c r="B291" s="63" t="s">
        <v>618</v>
      </c>
      <c r="C291" s="63" t="s">
        <v>139</v>
      </c>
      <c r="D291" s="63" t="s">
        <v>445</v>
      </c>
      <c r="E291" s="77" t="s">
        <v>455</v>
      </c>
      <c r="F291" s="65">
        <v>0</v>
      </c>
      <c r="G291" s="40">
        <v>0</v>
      </c>
      <c r="H291" s="39" t="e">
        <f t="shared" si="4"/>
        <v>#DIV/0!</v>
      </c>
    </row>
    <row r="292" spans="1:8" ht="14.25" customHeight="1" x14ac:dyDescent="0.2">
      <c r="A292" s="63" t="s">
        <v>475</v>
      </c>
      <c r="B292" s="63" t="s">
        <v>10</v>
      </c>
      <c r="C292" s="63"/>
      <c r="D292" s="63"/>
      <c r="E292" s="77" t="s">
        <v>11</v>
      </c>
      <c r="F292" s="65">
        <f>F295+F293</f>
        <v>366500</v>
      </c>
      <c r="G292" s="40">
        <f>G295+G293</f>
        <v>366319.01</v>
      </c>
      <c r="H292" s="39">
        <f t="shared" si="4"/>
        <v>99.950616643929052</v>
      </c>
    </row>
    <row r="293" spans="1:8" ht="60.75" customHeight="1" x14ac:dyDescent="0.2">
      <c r="A293" s="63" t="s">
        <v>475</v>
      </c>
      <c r="B293" s="63" t="s">
        <v>10</v>
      </c>
      <c r="C293" s="63" t="s">
        <v>887</v>
      </c>
      <c r="D293" s="63"/>
      <c r="E293" s="77" t="s">
        <v>1104</v>
      </c>
      <c r="F293" s="65">
        <f>F294</f>
        <v>0</v>
      </c>
      <c r="G293" s="40">
        <f>G294</f>
        <v>0</v>
      </c>
      <c r="H293" s="39" t="e">
        <f t="shared" si="4"/>
        <v>#DIV/0!</v>
      </c>
    </row>
    <row r="294" spans="1:8" ht="27" customHeight="1" x14ac:dyDescent="0.2">
      <c r="A294" s="63" t="s">
        <v>475</v>
      </c>
      <c r="B294" s="63" t="s">
        <v>10</v>
      </c>
      <c r="C294" s="63" t="s">
        <v>887</v>
      </c>
      <c r="D294" s="63" t="s">
        <v>446</v>
      </c>
      <c r="E294" s="77" t="s">
        <v>456</v>
      </c>
      <c r="F294" s="65">
        <v>0</v>
      </c>
      <c r="G294" s="40">
        <v>0</v>
      </c>
      <c r="H294" s="39" t="e">
        <f t="shared" si="4"/>
        <v>#DIV/0!</v>
      </c>
    </row>
    <row r="295" spans="1:8" ht="60" customHeight="1" x14ac:dyDescent="0.2">
      <c r="A295" s="63" t="s">
        <v>475</v>
      </c>
      <c r="B295" s="63" t="s">
        <v>10</v>
      </c>
      <c r="C295" s="63" t="s">
        <v>1307</v>
      </c>
      <c r="D295" s="63"/>
      <c r="E295" s="77" t="s">
        <v>1308</v>
      </c>
      <c r="F295" s="65">
        <f>F296</f>
        <v>366500</v>
      </c>
      <c r="G295" s="40">
        <f>G296</f>
        <v>366319.01</v>
      </c>
      <c r="H295" s="39">
        <f t="shared" si="4"/>
        <v>99.950616643929052</v>
      </c>
    </row>
    <row r="296" spans="1:8" ht="21.75" customHeight="1" x14ac:dyDescent="0.2">
      <c r="A296" s="63" t="s">
        <v>475</v>
      </c>
      <c r="B296" s="63" t="s">
        <v>10</v>
      </c>
      <c r="C296" s="63" t="s">
        <v>1307</v>
      </c>
      <c r="D296" s="63" t="s">
        <v>446</v>
      </c>
      <c r="E296" s="77" t="s">
        <v>456</v>
      </c>
      <c r="F296" s="65">
        <v>366500</v>
      </c>
      <c r="G296" s="40">
        <v>366319.01</v>
      </c>
      <c r="H296" s="39">
        <f t="shared" si="4"/>
        <v>99.950616643929052</v>
      </c>
    </row>
    <row r="297" spans="1:8" ht="16.5" customHeight="1" x14ac:dyDescent="0.2">
      <c r="A297" s="63" t="s">
        <v>475</v>
      </c>
      <c r="B297" s="63" t="s">
        <v>557</v>
      </c>
      <c r="C297" s="63"/>
      <c r="D297" s="63"/>
      <c r="E297" s="77" t="s">
        <v>558</v>
      </c>
      <c r="F297" s="65">
        <f>F313+F301+F309+F311+F303+F307+F298+F305</f>
        <v>5175079</v>
      </c>
      <c r="G297" s="40">
        <f>G313+G301+G309+G311+G303+G307+G298+G305</f>
        <v>5073719</v>
      </c>
      <c r="H297" s="39">
        <f t="shared" si="4"/>
        <v>98.04138255667209</v>
      </c>
    </row>
    <row r="298" spans="1:8" ht="52.5" customHeight="1" x14ac:dyDescent="0.2">
      <c r="A298" s="63" t="s">
        <v>475</v>
      </c>
      <c r="B298" s="63" t="s">
        <v>557</v>
      </c>
      <c r="C298" s="63" t="s">
        <v>1245</v>
      </c>
      <c r="D298" s="63"/>
      <c r="E298" s="77" t="s">
        <v>1246</v>
      </c>
      <c r="F298" s="65">
        <f>F299</f>
        <v>1339022</v>
      </c>
      <c r="G298" s="40">
        <f>G299</f>
        <v>1339022</v>
      </c>
      <c r="H298" s="39">
        <f t="shared" si="4"/>
        <v>100</v>
      </c>
    </row>
    <row r="299" spans="1:8" ht="16.5" customHeight="1" x14ac:dyDescent="0.2">
      <c r="A299" s="63" t="s">
        <v>475</v>
      </c>
      <c r="B299" s="63" t="s">
        <v>557</v>
      </c>
      <c r="C299" s="63" t="s">
        <v>1245</v>
      </c>
      <c r="D299" s="63">
        <v>322</v>
      </c>
      <c r="E299" s="77" t="s">
        <v>765</v>
      </c>
      <c r="F299" s="65">
        <v>1339022</v>
      </c>
      <c r="G299" s="40">
        <v>1339022</v>
      </c>
      <c r="H299" s="39">
        <f t="shared" si="4"/>
        <v>100</v>
      </c>
    </row>
    <row r="300" spans="1:8" ht="47.25" customHeight="1" x14ac:dyDescent="0.2">
      <c r="A300" s="63" t="s">
        <v>475</v>
      </c>
      <c r="B300" s="63" t="s">
        <v>557</v>
      </c>
      <c r="C300" s="63" t="s">
        <v>945</v>
      </c>
      <c r="D300" s="63"/>
      <c r="E300" s="77" t="s">
        <v>1170</v>
      </c>
      <c r="F300" s="65">
        <f>F301+F303</f>
        <v>1524447</v>
      </c>
      <c r="G300" s="40">
        <f>G301+G303</f>
        <v>1423087</v>
      </c>
      <c r="H300" s="39">
        <f t="shared" si="4"/>
        <v>93.351031554393174</v>
      </c>
    </row>
    <row r="301" spans="1:8" ht="55.5" customHeight="1" x14ac:dyDescent="0.2">
      <c r="A301" s="63" t="s">
        <v>475</v>
      </c>
      <c r="B301" s="63" t="s">
        <v>557</v>
      </c>
      <c r="C301" s="63" t="s">
        <v>889</v>
      </c>
      <c r="D301" s="63"/>
      <c r="E301" s="77" t="s">
        <v>1180</v>
      </c>
      <c r="F301" s="66">
        <f>F302</f>
        <v>1205870</v>
      </c>
      <c r="G301" s="39">
        <f>G302</f>
        <v>1104510</v>
      </c>
      <c r="H301" s="39">
        <f t="shared" si="4"/>
        <v>91.594450479736622</v>
      </c>
    </row>
    <row r="302" spans="1:8" ht="12.75" customHeight="1" x14ac:dyDescent="0.2">
      <c r="A302" s="63" t="s">
        <v>475</v>
      </c>
      <c r="B302" s="63" t="s">
        <v>557</v>
      </c>
      <c r="C302" s="63" t="s">
        <v>889</v>
      </c>
      <c r="D302" s="63">
        <v>322</v>
      </c>
      <c r="E302" s="77" t="s">
        <v>765</v>
      </c>
      <c r="F302" s="66">
        <v>1205870</v>
      </c>
      <c r="G302" s="39">
        <v>1104510</v>
      </c>
      <c r="H302" s="39">
        <f t="shared" si="4"/>
        <v>91.594450479736622</v>
      </c>
    </row>
    <row r="303" spans="1:8" ht="57" customHeight="1" x14ac:dyDescent="0.2">
      <c r="A303" s="63" t="s">
        <v>475</v>
      </c>
      <c r="B303" s="63" t="s">
        <v>557</v>
      </c>
      <c r="C303" s="63" t="s">
        <v>1247</v>
      </c>
      <c r="D303" s="63"/>
      <c r="E303" s="77" t="s">
        <v>1249</v>
      </c>
      <c r="F303" s="66">
        <f>F304</f>
        <v>318577</v>
      </c>
      <c r="G303" s="39">
        <f>G304</f>
        <v>318577</v>
      </c>
      <c r="H303" s="39">
        <f t="shared" si="4"/>
        <v>100</v>
      </c>
    </row>
    <row r="304" spans="1:8" ht="19.5" customHeight="1" x14ac:dyDescent="0.2">
      <c r="A304" s="63" t="s">
        <v>475</v>
      </c>
      <c r="B304" s="63" t="s">
        <v>557</v>
      </c>
      <c r="C304" s="63" t="s">
        <v>1247</v>
      </c>
      <c r="D304" s="63" t="s">
        <v>1248</v>
      </c>
      <c r="E304" s="77" t="s">
        <v>765</v>
      </c>
      <c r="F304" s="66">
        <v>318577</v>
      </c>
      <c r="G304" s="39">
        <v>318577</v>
      </c>
      <c r="H304" s="39">
        <f t="shared" si="4"/>
        <v>100</v>
      </c>
    </row>
    <row r="305" spans="1:8" ht="57" customHeight="1" x14ac:dyDescent="0.2">
      <c r="A305" s="63" t="s">
        <v>475</v>
      </c>
      <c r="B305" s="63" t="s">
        <v>557</v>
      </c>
      <c r="C305" s="63" t="s">
        <v>1250</v>
      </c>
      <c r="D305" s="63"/>
      <c r="E305" s="77" t="s">
        <v>1246</v>
      </c>
      <c r="F305" s="66">
        <f>F306</f>
        <v>1702400</v>
      </c>
      <c r="G305" s="39">
        <f>G306</f>
        <v>1702400</v>
      </c>
      <c r="H305" s="39">
        <f t="shared" si="4"/>
        <v>100</v>
      </c>
    </row>
    <row r="306" spans="1:8" ht="19.5" customHeight="1" x14ac:dyDescent="0.2">
      <c r="A306" s="63" t="s">
        <v>475</v>
      </c>
      <c r="B306" s="63" t="s">
        <v>557</v>
      </c>
      <c r="C306" s="63" t="s">
        <v>1250</v>
      </c>
      <c r="D306" s="63" t="s">
        <v>1248</v>
      </c>
      <c r="E306" s="77" t="s">
        <v>765</v>
      </c>
      <c r="F306" s="66">
        <v>1702400</v>
      </c>
      <c r="G306" s="39">
        <v>1702400</v>
      </c>
      <c r="H306" s="39">
        <f t="shared" si="4"/>
        <v>100</v>
      </c>
    </row>
    <row r="307" spans="1:8" ht="87.75" customHeight="1" x14ac:dyDescent="0.2">
      <c r="A307" s="63" t="s">
        <v>475</v>
      </c>
      <c r="B307" s="63" t="s">
        <v>557</v>
      </c>
      <c r="C307" s="63" t="s">
        <v>1076</v>
      </c>
      <c r="D307" s="63"/>
      <c r="E307" s="77" t="s">
        <v>1181</v>
      </c>
      <c r="F307" s="66">
        <f>F308</f>
        <v>609210</v>
      </c>
      <c r="G307" s="39">
        <f>G308</f>
        <v>609210</v>
      </c>
      <c r="H307" s="39">
        <f t="shared" si="4"/>
        <v>100</v>
      </c>
    </row>
    <row r="308" spans="1:8" ht="24.75" customHeight="1" x14ac:dyDescent="0.2">
      <c r="A308" s="63" t="s">
        <v>475</v>
      </c>
      <c r="B308" s="63" t="s">
        <v>557</v>
      </c>
      <c r="C308" s="63" t="s">
        <v>1076</v>
      </c>
      <c r="D308" s="63" t="s">
        <v>340</v>
      </c>
      <c r="E308" s="77" t="s">
        <v>1077</v>
      </c>
      <c r="F308" s="66">
        <v>609210</v>
      </c>
      <c r="G308" s="39">
        <v>609210</v>
      </c>
      <c r="H308" s="39">
        <f t="shared" si="4"/>
        <v>100</v>
      </c>
    </row>
    <row r="309" spans="1:8" ht="119.25" hidden="1" customHeight="1" x14ac:dyDescent="0.2">
      <c r="A309" s="63" t="s">
        <v>475</v>
      </c>
      <c r="B309" s="63" t="s">
        <v>557</v>
      </c>
      <c r="C309" s="63" t="s">
        <v>850</v>
      </c>
      <c r="D309" s="63"/>
      <c r="E309" s="77" t="s">
        <v>848</v>
      </c>
      <c r="F309" s="66">
        <f>F310</f>
        <v>0</v>
      </c>
      <c r="G309" s="39">
        <f>G310</f>
        <v>0</v>
      </c>
      <c r="H309" s="39" t="e">
        <f t="shared" si="4"/>
        <v>#DIV/0!</v>
      </c>
    </row>
    <row r="310" spans="1:8" ht="22.5" hidden="1" customHeight="1" x14ac:dyDescent="0.2">
      <c r="A310" s="63" t="s">
        <v>475</v>
      </c>
      <c r="B310" s="63" t="s">
        <v>557</v>
      </c>
      <c r="C310" s="63" t="s">
        <v>850</v>
      </c>
      <c r="D310" s="63">
        <v>314</v>
      </c>
      <c r="E310" s="77" t="s">
        <v>457</v>
      </c>
      <c r="F310" s="66">
        <v>0</v>
      </c>
      <c r="G310" s="39">
        <v>0</v>
      </c>
      <c r="H310" s="39" t="e">
        <f t="shared" si="4"/>
        <v>#DIV/0!</v>
      </c>
    </row>
    <row r="311" spans="1:8" ht="95.25" hidden="1" customHeight="1" x14ac:dyDescent="0.2">
      <c r="A311" s="63" t="s">
        <v>475</v>
      </c>
      <c r="B311" s="63" t="s">
        <v>557</v>
      </c>
      <c r="C311" s="63" t="s">
        <v>851</v>
      </c>
      <c r="D311" s="63"/>
      <c r="E311" s="77" t="s">
        <v>849</v>
      </c>
      <c r="F311" s="66">
        <f>F312</f>
        <v>0</v>
      </c>
      <c r="G311" s="39">
        <f>G312</f>
        <v>0</v>
      </c>
      <c r="H311" s="39" t="e">
        <f t="shared" si="4"/>
        <v>#DIV/0!</v>
      </c>
    </row>
    <row r="312" spans="1:8" ht="24.75" hidden="1" customHeight="1" x14ac:dyDescent="0.2">
      <c r="A312" s="63" t="s">
        <v>475</v>
      </c>
      <c r="B312" s="63" t="s">
        <v>557</v>
      </c>
      <c r="C312" s="63" t="s">
        <v>851</v>
      </c>
      <c r="D312" s="63">
        <v>314</v>
      </c>
      <c r="E312" s="77" t="s">
        <v>457</v>
      </c>
      <c r="F312" s="66">
        <v>0</v>
      </c>
      <c r="G312" s="39">
        <v>0</v>
      </c>
      <c r="H312" s="39" t="e">
        <f t="shared" si="4"/>
        <v>#DIV/0!</v>
      </c>
    </row>
    <row r="313" spans="1:8" ht="47.25" hidden="1" customHeight="1" x14ac:dyDescent="0.2">
      <c r="A313" s="63" t="s">
        <v>475</v>
      </c>
      <c r="B313" s="63" t="s">
        <v>557</v>
      </c>
      <c r="C313" s="63" t="s">
        <v>197</v>
      </c>
      <c r="D313" s="63"/>
      <c r="E313" s="77" t="s">
        <v>423</v>
      </c>
      <c r="F313" s="67">
        <f>F314</f>
        <v>0</v>
      </c>
      <c r="G313" s="41">
        <f>G314</f>
        <v>0</v>
      </c>
      <c r="H313" s="39" t="e">
        <f t="shared" si="4"/>
        <v>#DIV/0!</v>
      </c>
    </row>
    <row r="314" spans="1:8" ht="24.75" hidden="1" customHeight="1" x14ac:dyDescent="0.2">
      <c r="A314" s="63" t="s">
        <v>475</v>
      </c>
      <c r="B314" s="63" t="s">
        <v>557</v>
      </c>
      <c r="C314" s="63" t="s">
        <v>197</v>
      </c>
      <c r="D314" s="63" t="s">
        <v>447</v>
      </c>
      <c r="E314" s="77" t="s">
        <v>457</v>
      </c>
      <c r="F314" s="65">
        <v>0</v>
      </c>
      <c r="G314" s="40">
        <v>0</v>
      </c>
      <c r="H314" s="39" t="e">
        <f t="shared" si="4"/>
        <v>#DIV/0!</v>
      </c>
    </row>
    <row r="315" spans="1:8" x14ac:dyDescent="0.2">
      <c r="A315" s="63" t="s">
        <v>475</v>
      </c>
      <c r="B315" s="63" t="s">
        <v>623</v>
      </c>
      <c r="C315" s="63"/>
      <c r="D315" s="63"/>
      <c r="E315" s="77" t="s">
        <v>624</v>
      </c>
      <c r="F315" s="65">
        <f>F316</f>
        <v>500000</v>
      </c>
      <c r="G315" s="40">
        <f>G316</f>
        <v>500000</v>
      </c>
      <c r="H315" s="39">
        <f t="shared" si="4"/>
        <v>100</v>
      </c>
    </row>
    <row r="316" spans="1:8" ht="43.5" customHeight="1" x14ac:dyDescent="0.2">
      <c r="A316" s="63" t="s">
        <v>475</v>
      </c>
      <c r="B316" s="63" t="s">
        <v>623</v>
      </c>
      <c r="C316" s="63" t="s">
        <v>1208</v>
      </c>
      <c r="D316" s="63"/>
      <c r="E316" s="77" t="s">
        <v>1210</v>
      </c>
      <c r="F316" s="65">
        <f>F317</f>
        <v>500000</v>
      </c>
      <c r="G316" s="40">
        <f>G317</f>
        <v>500000</v>
      </c>
      <c r="H316" s="39">
        <f t="shared" si="4"/>
        <v>100</v>
      </c>
    </row>
    <row r="317" spans="1:8" ht="25.5" customHeight="1" x14ac:dyDescent="0.2">
      <c r="A317" s="63" t="s">
        <v>475</v>
      </c>
      <c r="B317" s="63" t="s">
        <v>623</v>
      </c>
      <c r="C317" s="63" t="s">
        <v>1208</v>
      </c>
      <c r="D317" s="63" t="s">
        <v>1209</v>
      </c>
      <c r="E317" s="77" t="s">
        <v>1211</v>
      </c>
      <c r="F317" s="65">
        <v>500000</v>
      </c>
      <c r="G317" s="40">
        <v>500000</v>
      </c>
      <c r="H317" s="39">
        <f t="shared" si="4"/>
        <v>100</v>
      </c>
    </row>
    <row r="318" spans="1:8" ht="15" customHeight="1" x14ac:dyDescent="0.2">
      <c r="A318" s="63" t="s">
        <v>475</v>
      </c>
      <c r="B318" s="63" t="s">
        <v>658</v>
      </c>
      <c r="D318" s="63"/>
      <c r="E318" s="77" t="s">
        <v>768</v>
      </c>
      <c r="F318" s="65">
        <f>F320</f>
        <v>139000</v>
      </c>
      <c r="G318" s="40">
        <f>G320</f>
        <v>137995</v>
      </c>
      <c r="H318" s="39">
        <f t="shared" si="4"/>
        <v>99.276978417266179</v>
      </c>
    </row>
    <row r="319" spans="1:8" ht="43.5" customHeight="1" x14ac:dyDescent="0.2">
      <c r="A319" s="63" t="s">
        <v>475</v>
      </c>
      <c r="B319" s="63" t="s">
        <v>658</v>
      </c>
      <c r="C319" s="63" t="s">
        <v>949</v>
      </c>
      <c r="D319" s="63"/>
      <c r="E319" s="77" t="s">
        <v>1105</v>
      </c>
      <c r="F319" s="65">
        <f>F320</f>
        <v>139000</v>
      </c>
      <c r="G319" s="40">
        <f>G320</f>
        <v>137995</v>
      </c>
      <c r="H319" s="39">
        <f t="shared" si="4"/>
        <v>99.276978417266179</v>
      </c>
    </row>
    <row r="320" spans="1:8" ht="56.25" customHeight="1" x14ac:dyDescent="0.2">
      <c r="A320" s="63" t="s">
        <v>475</v>
      </c>
      <c r="B320" s="63" t="s">
        <v>658</v>
      </c>
      <c r="C320" s="63" t="s">
        <v>895</v>
      </c>
      <c r="D320" s="63"/>
      <c r="E320" s="77" t="s">
        <v>1106</v>
      </c>
      <c r="F320" s="65">
        <f>F321</f>
        <v>139000</v>
      </c>
      <c r="G320" s="40">
        <f>G321</f>
        <v>137995</v>
      </c>
      <c r="H320" s="39">
        <f t="shared" si="4"/>
        <v>99.276978417266179</v>
      </c>
    </row>
    <row r="321" spans="1:8" ht="21" customHeight="1" x14ac:dyDescent="0.2">
      <c r="A321" s="63" t="s">
        <v>475</v>
      </c>
      <c r="B321" s="63" t="s">
        <v>658</v>
      </c>
      <c r="C321" s="63" t="s">
        <v>895</v>
      </c>
      <c r="D321" s="63" t="s">
        <v>439</v>
      </c>
      <c r="E321" s="77" t="s">
        <v>452</v>
      </c>
      <c r="F321" s="65">
        <v>139000</v>
      </c>
      <c r="G321" s="40">
        <v>137995</v>
      </c>
      <c r="H321" s="39">
        <f t="shared" si="4"/>
        <v>99.276978417266179</v>
      </c>
    </row>
    <row r="322" spans="1:8" x14ac:dyDescent="0.2">
      <c r="A322" s="63" t="s">
        <v>475</v>
      </c>
      <c r="B322" s="63" t="s">
        <v>666</v>
      </c>
      <c r="D322" s="63"/>
      <c r="E322" s="77" t="s">
        <v>769</v>
      </c>
      <c r="F322" s="65">
        <f>F324+F327</f>
        <v>247679.6</v>
      </c>
      <c r="G322" s="40">
        <f>G324+G327</f>
        <v>247669.6</v>
      </c>
      <c r="H322" s="39">
        <f t="shared" si="4"/>
        <v>99.995962525779277</v>
      </c>
    </row>
    <row r="323" spans="1:8" ht="36.75" hidden="1" customHeight="1" x14ac:dyDescent="0.2">
      <c r="A323" s="63" t="s">
        <v>475</v>
      </c>
      <c r="B323" s="63" t="s">
        <v>666</v>
      </c>
      <c r="C323" s="63" t="s">
        <v>949</v>
      </c>
      <c r="D323" s="63"/>
      <c r="E323" s="77" t="s">
        <v>980</v>
      </c>
      <c r="F323" s="65">
        <f>F324</f>
        <v>0</v>
      </c>
      <c r="G323" s="40">
        <f>G324</f>
        <v>0</v>
      </c>
      <c r="H323" s="39" t="e">
        <f t="shared" si="4"/>
        <v>#DIV/0!</v>
      </c>
    </row>
    <row r="324" spans="1:8" ht="61.5" hidden="1" customHeight="1" x14ac:dyDescent="0.2">
      <c r="A324" s="63" t="s">
        <v>475</v>
      </c>
      <c r="B324" s="63" t="s">
        <v>666</v>
      </c>
      <c r="C324" s="63" t="s">
        <v>895</v>
      </c>
      <c r="D324" s="63"/>
      <c r="E324" s="77" t="s">
        <v>896</v>
      </c>
      <c r="F324" s="65">
        <f>F325</f>
        <v>0</v>
      </c>
      <c r="G324" s="40">
        <f>G325</f>
        <v>0</v>
      </c>
      <c r="H324" s="39" t="e">
        <f t="shared" si="4"/>
        <v>#DIV/0!</v>
      </c>
    </row>
    <row r="325" spans="1:8" ht="24" hidden="1" customHeight="1" x14ac:dyDescent="0.2">
      <c r="A325" s="63" t="s">
        <v>475</v>
      </c>
      <c r="B325" s="63" t="s">
        <v>666</v>
      </c>
      <c r="C325" s="63" t="s">
        <v>895</v>
      </c>
      <c r="D325" s="63" t="s">
        <v>439</v>
      </c>
      <c r="E325" s="77" t="s">
        <v>452</v>
      </c>
      <c r="F325" s="65">
        <v>0</v>
      </c>
      <c r="G325" s="40">
        <v>0</v>
      </c>
      <c r="H325" s="39" t="e">
        <f t="shared" si="4"/>
        <v>#DIV/0!</v>
      </c>
    </row>
    <row r="326" spans="1:8" ht="42" customHeight="1" x14ac:dyDescent="0.2">
      <c r="A326" s="63" t="s">
        <v>475</v>
      </c>
      <c r="B326" s="63" t="s">
        <v>666</v>
      </c>
      <c r="C326" s="63" t="s">
        <v>949</v>
      </c>
      <c r="D326" s="63"/>
      <c r="E326" s="77" t="s">
        <v>1105</v>
      </c>
      <c r="F326" s="65">
        <f>F327</f>
        <v>247679.6</v>
      </c>
      <c r="G326" s="40">
        <f>G327</f>
        <v>247669.6</v>
      </c>
      <c r="H326" s="39">
        <f t="shared" si="4"/>
        <v>99.995962525779277</v>
      </c>
    </row>
    <row r="327" spans="1:8" ht="57" customHeight="1" x14ac:dyDescent="0.2">
      <c r="A327" s="63" t="s">
        <v>475</v>
      </c>
      <c r="B327" s="63" t="s">
        <v>666</v>
      </c>
      <c r="C327" s="63" t="s">
        <v>895</v>
      </c>
      <c r="D327" s="63"/>
      <c r="E327" s="77" t="s">
        <v>1106</v>
      </c>
      <c r="F327" s="65">
        <f>F328</f>
        <v>247679.6</v>
      </c>
      <c r="G327" s="40">
        <f>G328</f>
        <v>247669.6</v>
      </c>
      <c r="H327" s="39">
        <f t="shared" si="4"/>
        <v>99.995962525779277</v>
      </c>
    </row>
    <row r="328" spans="1:8" ht="20.25" customHeight="1" x14ac:dyDescent="0.2">
      <c r="A328" s="63" t="s">
        <v>475</v>
      </c>
      <c r="B328" s="63" t="s">
        <v>666</v>
      </c>
      <c r="C328" s="63" t="s">
        <v>895</v>
      </c>
      <c r="D328" s="63" t="s">
        <v>439</v>
      </c>
      <c r="E328" s="77" t="s">
        <v>1190</v>
      </c>
      <c r="F328" s="65">
        <v>247679.6</v>
      </c>
      <c r="G328" s="40">
        <v>247669.6</v>
      </c>
      <c r="H328" s="39">
        <f t="shared" si="4"/>
        <v>99.995962525779277</v>
      </c>
    </row>
    <row r="329" spans="1:8" ht="18.75" customHeight="1" x14ac:dyDescent="0.2">
      <c r="A329" s="63" t="s">
        <v>475</v>
      </c>
      <c r="B329" s="63" t="s">
        <v>672</v>
      </c>
      <c r="C329" s="63"/>
      <c r="D329" s="63"/>
      <c r="E329" s="77" t="s">
        <v>770</v>
      </c>
      <c r="F329" s="65">
        <f>F331</f>
        <v>481488.4</v>
      </c>
      <c r="G329" s="40">
        <f>G331</f>
        <v>480874.85</v>
      </c>
      <c r="H329" s="39">
        <f t="shared" si="4"/>
        <v>99.872572215654614</v>
      </c>
    </row>
    <row r="330" spans="1:8" ht="51" customHeight="1" x14ac:dyDescent="0.2">
      <c r="A330" s="63" t="s">
        <v>475</v>
      </c>
      <c r="B330" s="63" t="s">
        <v>672</v>
      </c>
      <c r="C330" s="63" t="s">
        <v>949</v>
      </c>
      <c r="D330" s="63"/>
      <c r="E330" s="77" t="s">
        <v>1105</v>
      </c>
      <c r="F330" s="65">
        <f>F331</f>
        <v>481488.4</v>
      </c>
      <c r="G330" s="40">
        <f>G331</f>
        <v>480874.85</v>
      </c>
      <c r="H330" s="39">
        <f t="shared" si="4"/>
        <v>99.872572215654614</v>
      </c>
    </row>
    <row r="331" spans="1:8" ht="54" customHeight="1" x14ac:dyDescent="0.2">
      <c r="A331" s="63" t="s">
        <v>475</v>
      </c>
      <c r="B331" s="63" t="s">
        <v>672</v>
      </c>
      <c r="C331" s="63" t="s">
        <v>895</v>
      </c>
      <c r="D331" s="63"/>
      <c r="E331" s="77" t="s">
        <v>1106</v>
      </c>
      <c r="F331" s="65">
        <f>F332</f>
        <v>481488.4</v>
      </c>
      <c r="G331" s="40">
        <f>G332</f>
        <v>480874.85</v>
      </c>
      <c r="H331" s="39">
        <f t="shared" si="4"/>
        <v>99.872572215654614</v>
      </c>
    </row>
    <row r="332" spans="1:8" ht="21" customHeight="1" x14ac:dyDescent="0.2">
      <c r="A332" s="63" t="s">
        <v>475</v>
      </c>
      <c r="B332" s="63" t="s">
        <v>672</v>
      </c>
      <c r="C332" s="63" t="s">
        <v>895</v>
      </c>
      <c r="D332" s="63" t="s">
        <v>439</v>
      </c>
      <c r="E332" s="77" t="s">
        <v>1190</v>
      </c>
      <c r="F332" s="65">
        <v>481488.4</v>
      </c>
      <c r="G332" s="40">
        <v>480874.85</v>
      </c>
      <c r="H332" s="39">
        <f t="shared" ref="H332:H395" si="5">G332/F332*100</f>
        <v>99.872572215654614</v>
      </c>
    </row>
    <row r="333" spans="1:8" ht="16.5" customHeight="1" x14ac:dyDescent="0.2">
      <c r="A333" s="63" t="s">
        <v>475</v>
      </c>
      <c r="B333" s="63" t="s">
        <v>1078</v>
      </c>
      <c r="C333" s="63"/>
      <c r="D333" s="63"/>
      <c r="E333" s="77" t="s">
        <v>1079</v>
      </c>
      <c r="F333" s="65">
        <f>F334</f>
        <v>200000</v>
      </c>
      <c r="G333" s="40">
        <f>G334</f>
        <v>200000</v>
      </c>
      <c r="H333" s="39">
        <f t="shared" si="5"/>
        <v>100</v>
      </c>
    </row>
    <row r="334" spans="1:8" ht="21" customHeight="1" x14ac:dyDescent="0.2">
      <c r="A334" s="63" t="s">
        <v>475</v>
      </c>
      <c r="B334" s="63" t="s">
        <v>1078</v>
      </c>
      <c r="C334" s="63" t="s">
        <v>898</v>
      </c>
      <c r="D334" s="63"/>
      <c r="E334" s="77" t="s">
        <v>1107</v>
      </c>
      <c r="F334" s="65">
        <f>F335</f>
        <v>200000</v>
      </c>
      <c r="G334" s="40">
        <f>G335</f>
        <v>200000</v>
      </c>
      <c r="H334" s="39">
        <f t="shared" si="5"/>
        <v>100</v>
      </c>
    </row>
    <row r="335" spans="1:8" ht="21" customHeight="1" x14ac:dyDescent="0.2">
      <c r="A335" s="63" t="s">
        <v>475</v>
      </c>
      <c r="B335" s="63" t="s">
        <v>1078</v>
      </c>
      <c r="C335" s="63" t="s">
        <v>898</v>
      </c>
      <c r="D335" s="63" t="s">
        <v>444</v>
      </c>
      <c r="E335" s="77" t="s">
        <v>454</v>
      </c>
      <c r="F335" s="65">
        <v>200000</v>
      </c>
      <c r="G335" s="40">
        <v>200000</v>
      </c>
      <c r="H335" s="39">
        <f t="shared" si="5"/>
        <v>100</v>
      </c>
    </row>
    <row r="336" spans="1:8" ht="16.5" customHeight="1" x14ac:dyDescent="0.2">
      <c r="A336" s="63" t="s">
        <v>475</v>
      </c>
      <c r="B336" s="63" t="s">
        <v>428</v>
      </c>
      <c r="C336" s="63"/>
      <c r="D336" s="63"/>
      <c r="E336" s="77" t="s">
        <v>655</v>
      </c>
      <c r="F336" s="65">
        <f>F338+F340+F342</f>
        <v>2122000</v>
      </c>
      <c r="G336" s="40">
        <f>G338+G340+G342</f>
        <v>2122000</v>
      </c>
      <c r="H336" s="39">
        <f t="shared" si="5"/>
        <v>100</v>
      </c>
    </row>
    <row r="337" spans="1:8" ht="75.75" customHeight="1" x14ac:dyDescent="0.2">
      <c r="A337" s="63" t="s">
        <v>475</v>
      </c>
      <c r="B337" s="63" t="s">
        <v>428</v>
      </c>
      <c r="C337" s="63" t="s">
        <v>950</v>
      </c>
      <c r="D337" s="63"/>
      <c r="E337" s="77" t="s">
        <v>1108</v>
      </c>
      <c r="F337" s="65">
        <f>F338+F340</f>
        <v>2122000</v>
      </c>
      <c r="G337" s="40">
        <f>G338+G340</f>
        <v>2122000</v>
      </c>
      <c r="H337" s="39">
        <f t="shared" si="5"/>
        <v>100</v>
      </c>
    </row>
    <row r="338" spans="1:8" ht="54.75" customHeight="1" x14ac:dyDescent="0.2">
      <c r="A338" s="63" t="s">
        <v>475</v>
      </c>
      <c r="B338" s="63" t="s">
        <v>428</v>
      </c>
      <c r="C338" s="63" t="s">
        <v>897</v>
      </c>
      <c r="D338" s="63"/>
      <c r="E338" s="77" t="s">
        <v>1109</v>
      </c>
      <c r="F338" s="65">
        <f>F339</f>
        <v>2122000</v>
      </c>
      <c r="G338" s="40">
        <f>G339</f>
        <v>2122000</v>
      </c>
      <c r="H338" s="39">
        <f t="shared" si="5"/>
        <v>100</v>
      </c>
    </row>
    <row r="339" spans="1:8" ht="30.75" customHeight="1" x14ac:dyDescent="0.2">
      <c r="A339" s="63" t="s">
        <v>475</v>
      </c>
      <c r="B339" s="63" t="s">
        <v>428</v>
      </c>
      <c r="C339" s="63" t="s">
        <v>897</v>
      </c>
      <c r="D339" s="63" t="s">
        <v>444</v>
      </c>
      <c r="E339" s="77" t="s">
        <v>454</v>
      </c>
      <c r="F339" s="65">
        <v>2122000</v>
      </c>
      <c r="G339" s="40">
        <v>2122000</v>
      </c>
      <c r="H339" s="39">
        <f t="shared" si="5"/>
        <v>100</v>
      </c>
    </row>
    <row r="340" spans="1:8" ht="52.5" hidden="1" customHeight="1" x14ac:dyDescent="0.2">
      <c r="A340" s="63" t="s">
        <v>475</v>
      </c>
      <c r="B340" s="63" t="s">
        <v>428</v>
      </c>
      <c r="C340" s="63" t="s">
        <v>898</v>
      </c>
      <c r="D340" s="63"/>
      <c r="E340" s="77" t="s">
        <v>1107</v>
      </c>
      <c r="F340" s="65">
        <f>F341</f>
        <v>0</v>
      </c>
      <c r="G340" s="40">
        <f>G341</f>
        <v>0</v>
      </c>
      <c r="H340" s="39" t="e">
        <f t="shared" si="5"/>
        <v>#DIV/0!</v>
      </c>
    </row>
    <row r="341" spans="1:8" ht="27.75" hidden="1" customHeight="1" x14ac:dyDescent="0.2">
      <c r="A341" s="63" t="s">
        <v>475</v>
      </c>
      <c r="B341" s="63" t="s">
        <v>428</v>
      </c>
      <c r="C341" s="63" t="s">
        <v>898</v>
      </c>
      <c r="D341" s="63" t="s">
        <v>444</v>
      </c>
      <c r="E341" s="77" t="s">
        <v>454</v>
      </c>
      <c r="F341" s="65">
        <v>0</v>
      </c>
      <c r="G341" s="40">
        <v>0</v>
      </c>
      <c r="H341" s="39" t="e">
        <f t="shared" si="5"/>
        <v>#DIV/0!</v>
      </c>
    </row>
    <row r="342" spans="1:8" ht="27.75" hidden="1" customHeight="1" x14ac:dyDescent="0.2">
      <c r="A342" s="63" t="s">
        <v>475</v>
      </c>
      <c r="B342" s="63" t="s">
        <v>428</v>
      </c>
      <c r="C342" s="63" t="s">
        <v>656</v>
      </c>
      <c r="D342" s="63"/>
      <c r="E342" s="77" t="s">
        <v>657</v>
      </c>
      <c r="F342" s="65">
        <f>F343</f>
        <v>0</v>
      </c>
      <c r="G342" s="40">
        <f>G343</f>
        <v>0</v>
      </c>
      <c r="H342" s="39" t="e">
        <f t="shared" si="5"/>
        <v>#DIV/0!</v>
      </c>
    </row>
    <row r="343" spans="1:8" ht="39.75" hidden="1" customHeight="1" x14ac:dyDescent="0.2">
      <c r="A343" s="63" t="s">
        <v>475</v>
      </c>
      <c r="B343" s="63" t="s">
        <v>428</v>
      </c>
      <c r="C343" s="63" t="s">
        <v>656</v>
      </c>
      <c r="D343" s="63" t="s">
        <v>448</v>
      </c>
      <c r="E343" s="77" t="s">
        <v>458</v>
      </c>
      <c r="F343" s="65">
        <v>0</v>
      </c>
      <c r="G343" s="40">
        <v>0</v>
      </c>
      <c r="H343" s="39" t="e">
        <f t="shared" si="5"/>
        <v>#DIV/0!</v>
      </c>
    </row>
    <row r="344" spans="1:8" s="87" customFormat="1" ht="33.75" customHeight="1" x14ac:dyDescent="0.2">
      <c r="A344" s="82" t="s">
        <v>587</v>
      </c>
      <c r="B344" s="84"/>
      <c r="C344" s="82"/>
      <c r="D344" s="82"/>
      <c r="E344" s="70" t="s">
        <v>588</v>
      </c>
      <c r="F344" s="69">
        <f>F345+F359+F411</f>
        <v>38837358.640000001</v>
      </c>
      <c r="G344" s="38">
        <f>G345+G359+G411</f>
        <v>38800823.480000004</v>
      </c>
      <c r="H344" s="38">
        <f t="shared" si="5"/>
        <v>99.905927794063814</v>
      </c>
    </row>
    <row r="345" spans="1:8" ht="15" customHeight="1" x14ac:dyDescent="0.2">
      <c r="A345" s="63" t="s">
        <v>587</v>
      </c>
      <c r="B345" s="63" t="s">
        <v>545</v>
      </c>
      <c r="C345" s="63"/>
      <c r="D345" s="63"/>
      <c r="E345" s="77" t="s">
        <v>546</v>
      </c>
      <c r="F345" s="66">
        <f>F353+F355+F357+F346+F348+F350</f>
        <v>4887766</v>
      </c>
      <c r="G345" s="39">
        <f>G353+G355+G357+G346+G348+G350</f>
        <v>4887766</v>
      </c>
      <c r="H345" s="39">
        <f t="shared" si="5"/>
        <v>100</v>
      </c>
    </row>
    <row r="346" spans="1:8" ht="54.75" customHeight="1" x14ac:dyDescent="0.2">
      <c r="A346" s="63" t="s">
        <v>587</v>
      </c>
      <c r="B346" s="63" t="s">
        <v>545</v>
      </c>
      <c r="C346" s="63" t="s">
        <v>1251</v>
      </c>
      <c r="D346" s="63"/>
      <c r="E346" s="77" t="s">
        <v>1252</v>
      </c>
      <c r="F346" s="66">
        <f>F347</f>
        <v>350000</v>
      </c>
      <c r="G346" s="39">
        <f>G347</f>
        <v>350000</v>
      </c>
      <c r="H346" s="39">
        <f t="shared" si="5"/>
        <v>100</v>
      </c>
    </row>
    <row r="347" spans="1:8" ht="15" customHeight="1" x14ac:dyDescent="0.2">
      <c r="A347" s="63" t="s">
        <v>587</v>
      </c>
      <c r="B347" s="63" t="s">
        <v>545</v>
      </c>
      <c r="C347" s="63" t="s">
        <v>1251</v>
      </c>
      <c r="D347" s="63" t="s">
        <v>334</v>
      </c>
      <c r="E347" s="77" t="s">
        <v>335</v>
      </c>
      <c r="F347" s="66">
        <v>350000</v>
      </c>
      <c r="G347" s="39">
        <v>350000</v>
      </c>
      <c r="H347" s="39">
        <f t="shared" si="5"/>
        <v>100</v>
      </c>
    </row>
    <row r="348" spans="1:8" ht="32.25" customHeight="1" x14ac:dyDescent="0.2">
      <c r="A348" s="63" t="s">
        <v>587</v>
      </c>
      <c r="B348" s="63" t="s">
        <v>545</v>
      </c>
      <c r="C348" s="63" t="s">
        <v>1241</v>
      </c>
      <c r="D348" s="63"/>
      <c r="E348" s="77" t="s">
        <v>1242</v>
      </c>
      <c r="F348" s="66">
        <f>F349</f>
        <v>238199</v>
      </c>
      <c r="G348" s="39">
        <f>G349</f>
        <v>238199</v>
      </c>
      <c r="H348" s="39">
        <f t="shared" si="5"/>
        <v>100</v>
      </c>
    </row>
    <row r="349" spans="1:8" ht="45" customHeight="1" x14ac:dyDescent="0.2">
      <c r="A349" s="63" t="s">
        <v>587</v>
      </c>
      <c r="B349" s="63" t="s">
        <v>545</v>
      </c>
      <c r="C349" s="63" t="s">
        <v>1241</v>
      </c>
      <c r="D349" s="63" t="s">
        <v>445</v>
      </c>
      <c r="E349" s="77" t="s">
        <v>1193</v>
      </c>
      <c r="F349" s="66">
        <v>238199</v>
      </c>
      <c r="G349" s="39">
        <v>238199</v>
      </c>
      <c r="H349" s="39">
        <f t="shared" si="5"/>
        <v>100</v>
      </c>
    </row>
    <row r="350" spans="1:8" ht="57.75" customHeight="1" x14ac:dyDescent="0.2">
      <c r="A350" s="63" t="s">
        <v>587</v>
      </c>
      <c r="B350" s="63" t="s">
        <v>545</v>
      </c>
      <c r="C350" s="63" t="s">
        <v>1309</v>
      </c>
      <c r="D350" s="63"/>
      <c r="E350" s="77" t="s">
        <v>1310</v>
      </c>
      <c r="F350" s="66">
        <f>F351</f>
        <v>300000</v>
      </c>
      <c r="G350" s="39">
        <f>G351</f>
        <v>300000</v>
      </c>
      <c r="H350" s="39">
        <f t="shared" si="5"/>
        <v>100</v>
      </c>
    </row>
    <row r="351" spans="1:8" ht="30.75" customHeight="1" x14ac:dyDescent="0.2">
      <c r="A351" s="63" t="s">
        <v>587</v>
      </c>
      <c r="B351" s="63" t="s">
        <v>545</v>
      </c>
      <c r="C351" s="63" t="s">
        <v>1309</v>
      </c>
      <c r="D351" s="63" t="s">
        <v>334</v>
      </c>
      <c r="E351" s="77" t="s">
        <v>335</v>
      </c>
      <c r="F351" s="66">
        <v>300000</v>
      </c>
      <c r="G351" s="39">
        <v>300000</v>
      </c>
      <c r="H351" s="39">
        <f t="shared" si="5"/>
        <v>100</v>
      </c>
    </row>
    <row r="352" spans="1:8" ht="68.25" customHeight="1" x14ac:dyDescent="0.2">
      <c r="A352" s="63" t="s">
        <v>587</v>
      </c>
      <c r="B352" s="63" t="s">
        <v>545</v>
      </c>
      <c r="C352" s="63" t="s">
        <v>1014</v>
      </c>
      <c r="D352" s="63"/>
      <c r="E352" s="77" t="s">
        <v>1110</v>
      </c>
      <c r="F352" s="66">
        <f>F353+F355</f>
        <v>3999567</v>
      </c>
      <c r="G352" s="39">
        <f>G353+G355</f>
        <v>3999567</v>
      </c>
      <c r="H352" s="39">
        <f t="shared" si="5"/>
        <v>100</v>
      </c>
    </row>
    <row r="353" spans="1:8" ht="74.25" customHeight="1" x14ac:dyDescent="0.2">
      <c r="A353" s="63" t="s">
        <v>587</v>
      </c>
      <c r="B353" s="63" t="s">
        <v>545</v>
      </c>
      <c r="C353" s="63" t="s">
        <v>1015</v>
      </c>
      <c r="D353" s="63"/>
      <c r="E353" s="77" t="s">
        <v>1111</v>
      </c>
      <c r="F353" s="66">
        <f>F354</f>
        <v>255160</v>
      </c>
      <c r="G353" s="39">
        <f>G354</f>
        <v>255160</v>
      </c>
      <c r="H353" s="39">
        <f t="shared" si="5"/>
        <v>100</v>
      </c>
    </row>
    <row r="354" spans="1:8" ht="39.75" customHeight="1" x14ac:dyDescent="0.2">
      <c r="A354" s="63" t="s">
        <v>587</v>
      </c>
      <c r="B354" s="63" t="s">
        <v>545</v>
      </c>
      <c r="C354" s="63" t="s">
        <v>1015</v>
      </c>
      <c r="D354" s="63" t="s">
        <v>445</v>
      </c>
      <c r="E354" s="77" t="s">
        <v>1193</v>
      </c>
      <c r="F354" s="65">
        <f>99000+156160</f>
        <v>255160</v>
      </c>
      <c r="G354" s="40">
        <f>99000+156160</f>
        <v>255160</v>
      </c>
      <c r="H354" s="39">
        <f t="shared" si="5"/>
        <v>100</v>
      </c>
    </row>
    <row r="355" spans="1:8" ht="57.75" customHeight="1" x14ac:dyDescent="0.2">
      <c r="A355" s="63" t="s">
        <v>587</v>
      </c>
      <c r="B355" s="63" t="s">
        <v>545</v>
      </c>
      <c r="C355" s="63" t="s">
        <v>1016</v>
      </c>
      <c r="D355" s="63"/>
      <c r="E355" s="77" t="s">
        <v>1112</v>
      </c>
      <c r="F355" s="65">
        <f>F356</f>
        <v>3744407</v>
      </c>
      <c r="G355" s="40">
        <f>G356</f>
        <v>3744407</v>
      </c>
      <c r="H355" s="39">
        <f t="shared" si="5"/>
        <v>100</v>
      </c>
    </row>
    <row r="356" spans="1:8" ht="44.25" customHeight="1" x14ac:dyDescent="0.2">
      <c r="A356" s="63" t="s">
        <v>587</v>
      </c>
      <c r="B356" s="63" t="s">
        <v>545</v>
      </c>
      <c r="C356" s="63" t="s">
        <v>1016</v>
      </c>
      <c r="D356" s="63" t="s">
        <v>445</v>
      </c>
      <c r="E356" s="77" t="s">
        <v>1193</v>
      </c>
      <c r="F356" s="65">
        <v>3744407</v>
      </c>
      <c r="G356" s="40">
        <v>3744407</v>
      </c>
      <c r="H356" s="39">
        <f t="shared" si="5"/>
        <v>100</v>
      </c>
    </row>
    <row r="357" spans="1:8" ht="33.75" hidden="1" customHeight="1" x14ac:dyDescent="0.2">
      <c r="A357" s="63" t="s">
        <v>587</v>
      </c>
      <c r="B357" s="63" t="s">
        <v>545</v>
      </c>
      <c r="C357" s="64" t="s">
        <v>106</v>
      </c>
      <c r="D357" s="63"/>
      <c r="E357" s="77" t="s">
        <v>691</v>
      </c>
      <c r="F357" s="65">
        <f>F358</f>
        <v>0</v>
      </c>
      <c r="G357" s="40">
        <f>G358</f>
        <v>0</v>
      </c>
      <c r="H357" s="39" t="e">
        <f t="shared" si="5"/>
        <v>#DIV/0!</v>
      </c>
    </row>
    <row r="358" spans="1:8" ht="36" hidden="1" customHeight="1" x14ac:dyDescent="0.2">
      <c r="A358" s="63" t="s">
        <v>587</v>
      </c>
      <c r="B358" s="63" t="s">
        <v>545</v>
      </c>
      <c r="C358" s="64" t="s">
        <v>106</v>
      </c>
      <c r="D358" s="63" t="s">
        <v>445</v>
      </c>
      <c r="E358" s="77" t="s">
        <v>455</v>
      </c>
      <c r="F358" s="65">
        <v>0</v>
      </c>
      <c r="G358" s="40">
        <v>0</v>
      </c>
      <c r="H358" s="39" t="e">
        <f t="shared" si="5"/>
        <v>#DIV/0!</v>
      </c>
    </row>
    <row r="359" spans="1:8" ht="16.5" customHeight="1" x14ac:dyDescent="0.2">
      <c r="A359" s="63" t="s">
        <v>587</v>
      </c>
      <c r="B359" s="63" t="s">
        <v>590</v>
      </c>
      <c r="C359" s="63"/>
      <c r="D359" s="63"/>
      <c r="E359" s="77" t="s">
        <v>591</v>
      </c>
      <c r="F359" s="66">
        <f>F361+F364+F366+F374+F382+F385+F390+F392+F397+F399+F401+F403+F405+F407+F409+F395+F378+F368+F370+F387</f>
        <v>29226909.639999997</v>
      </c>
      <c r="G359" s="39">
        <f>G361+G364+G366+G374+G382+G385+G390+G392+G397+G399+G401+G403+G405+G407+G409+G395+G378+G368+G370+G387</f>
        <v>29226909.639999997</v>
      </c>
      <c r="H359" s="39">
        <f t="shared" si="5"/>
        <v>100</v>
      </c>
    </row>
    <row r="360" spans="1:8" ht="40.5" customHeight="1" x14ac:dyDescent="0.2">
      <c r="A360" s="63" t="s">
        <v>587</v>
      </c>
      <c r="B360" s="63" t="s">
        <v>590</v>
      </c>
      <c r="C360" s="63" t="s">
        <v>952</v>
      </c>
      <c r="D360" s="63"/>
      <c r="E360" s="77" t="s">
        <v>1113</v>
      </c>
      <c r="F360" s="66">
        <f>F361+F364+F366</f>
        <v>17084126.239999998</v>
      </c>
      <c r="G360" s="39">
        <f>G361+G364+G366</f>
        <v>17084126.239999998</v>
      </c>
      <c r="H360" s="39">
        <f t="shared" si="5"/>
        <v>100</v>
      </c>
    </row>
    <row r="361" spans="1:8" ht="60" customHeight="1" x14ac:dyDescent="0.2">
      <c r="A361" s="63" t="s">
        <v>587</v>
      </c>
      <c r="B361" s="63" t="s">
        <v>590</v>
      </c>
      <c r="C361" s="63" t="s">
        <v>797</v>
      </c>
      <c r="D361" s="63"/>
      <c r="E361" s="77" t="s">
        <v>1114</v>
      </c>
      <c r="F361" s="66">
        <f>F362+F363</f>
        <v>4529072</v>
      </c>
      <c r="G361" s="39">
        <f>G362+G363</f>
        <v>4529072</v>
      </c>
      <c r="H361" s="39">
        <f t="shared" si="5"/>
        <v>100</v>
      </c>
    </row>
    <row r="362" spans="1:8" ht="42" customHeight="1" x14ac:dyDescent="0.2">
      <c r="A362" s="63" t="s">
        <v>587</v>
      </c>
      <c r="B362" s="63" t="s">
        <v>590</v>
      </c>
      <c r="C362" s="63" t="s">
        <v>797</v>
      </c>
      <c r="D362" s="63" t="s">
        <v>445</v>
      </c>
      <c r="E362" s="77" t="s">
        <v>455</v>
      </c>
      <c r="F362" s="66">
        <v>3564422</v>
      </c>
      <c r="G362" s="39">
        <v>3564422</v>
      </c>
      <c r="H362" s="39">
        <f t="shared" si="5"/>
        <v>100</v>
      </c>
    </row>
    <row r="363" spans="1:8" ht="19.5" customHeight="1" x14ac:dyDescent="0.2">
      <c r="A363" s="63" t="s">
        <v>587</v>
      </c>
      <c r="B363" s="63" t="s">
        <v>590</v>
      </c>
      <c r="C363" s="63" t="s">
        <v>797</v>
      </c>
      <c r="D363" s="63" t="s">
        <v>334</v>
      </c>
      <c r="E363" s="77" t="s">
        <v>335</v>
      </c>
      <c r="F363" s="66">
        <v>964650</v>
      </c>
      <c r="G363" s="39">
        <v>964650</v>
      </c>
      <c r="H363" s="39">
        <f t="shared" si="5"/>
        <v>100</v>
      </c>
    </row>
    <row r="364" spans="1:8" ht="51.75" customHeight="1" x14ac:dyDescent="0.2">
      <c r="A364" s="63" t="s">
        <v>587</v>
      </c>
      <c r="B364" s="63" t="s">
        <v>590</v>
      </c>
      <c r="C364" s="63" t="s">
        <v>798</v>
      </c>
      <c r="D364" s="63"/>
      <c r="E364" s="77" t="s">
        <v>1115</v>
      </c>
      <c r="F364" s="66">
        <f>F365</f>
        <v>12148220</v>
      </c>
      <c r="G364" s="39">
        <f>G365</f>
        <v>12148220</v>
      </c>
      <c r="H364" s="39">
        <f t="shared" si="5"/>
        <v>100</v>
      </c>
    </row>
    <row r="365" spans="1:8" ht="45.75" customHeight="1" x14ac:dyDescent="0.2">
      <c r="A365" s="63" t="s">
        <v>587</v>
      </c>
      <c r="B365" s="63" t="s">
        <v>590</v>
      </c>
      <c r="C365" s="63" t="s">
        <v>798</v>
      </c>
      <c r="D365" s="63" t="s">
        <v>445</v>
      </c>
      <c r="E365" s="77" t="s">
        <v>1193</v>
      </c>
      <c r="F365" s="66">
        <v>12148220</v>
      </c>
      <c r="G365" s="39">
        <v>12148220</v>
      </c>
      <c r="H365" s="39">
        <f t="shared" si="5"/>
        <v>100</v>
      </c>
    </row>
    <row r="366" spans="1:8" ht="72" customHeight="1" x14ac:dyDescent="0.2">
      <c r="A366" s="63" t="s">
        <v>587</v>
      </c>
      <c r="B366" s="63" t="s">
        <v>590</v>
      </c>
      <c r="C366" s="63" t="s">
        <v>799</v>
      </c>
      <c r="D366" s="63"/>
      <c r="E366" s="77" t="s">
        <v>1116</v>
      </c>
      <c r="F366" s="66">
        <f>F367</f>
        <v>406834.24</v>
      </c>
      <c r="G366" s="39">
        <f>G367</f>
        <v>406834.24</v>
      </c>
      <c r="H366" s="39">
        <f t="shared" si="5"/>
        <v>100</v>
      </c>
    </row>
    <row r="367" spans="1:8" ht="42" customHeight="1" x14ac:dyDescent="0.2">
      <c r="A367" s="63" t="s">
        <v>587</v>
      </c>
      <c r="B367" s="63" t="s">
        <v>590</v>
      </c>
      <c r="C367" s="63" t="s">
        <v>799</v>
      </c>
      <c r="D367" s="63" t="s">
        <v>445</v>
      </c>
      <c r="E367" s="77" t="s">
        <v>1193</v>
      </c>
      <c r="F367" s="66">
        <v>406834.24</v>
      </c>
      <c r="G367" s="39">
        <v>406834.24</v>
      </c>
      <c r="H367" s="39">
        <f t="shared" si="5"/>
        <v>100</v>
      </c>
    </row>
    <row r="368" spans="1:8" ht="42" customHeight="1" x14ac:dyDescent="0.2">
      <c r="A368" s="63" t="s">
        <v>587</v>
      </c>
      <c r="B368" s="63" t="s">
        <v>590</v>
      </c>
      <c r="C368" s="63" t="s">
        <v>1253</v>
      </c>
      <c r="D368" s="63"/>
      <c r="E368" s="77" t="s">
        <v>1114</v>
      </c>
      <c r="F368" s="66">
        <f>F369</f>
        <v>570000</v>
      </c>
      <c r="G368" s="39">
        <f>G369</f>
        <v>570000</v>
      </c>
      <c r="H368" s="39">
        <f t="shared" si="5"/>
        <v>100</v>
      </c>
    </row>
    <row r="369" spans="1:8" ht="42" customHeight="1" x14ac:dyDescent="0.2">
      <c r="A369" s="63" t="s">
        <v>587</v>
      </c>
      <c r="B369" s="63" t="s">
        <v>590</v>
      </c>
      <c r="C369" s="63" t="s">
        <v>1253</v>
      </c>
      <c r="D369" s="63" t="s">
        <v>448</v>
      </c>
      <c r="E369" s="77" t="s">
        <v>1080</v>
      </c>
      <c r="F369" s="66">
        <v>570000</v>
      </c>
      <c r="G369" s="39">
        <v>570000</v>
      </c>
      <c r="H369" s="39">
        <f t="shared" si="5"/>
        <v>100</v>
      </c>
    </row>
    <row r="370" spans="1:8" ht="47.25" customHeight="1" x14ac:dyDescent="0.2">
      <c r="A370" s="63" t="s">
        <v>587</v>
      </c>
      <c r="B370" s="63" t="s">
        <v>590</v>
      </c>
      <c r="C370" s="63" t="s">
        <v>1254</v>
      </c>
      <c r="D370" s="63"/>
      <c r="E370" s="77" t="s">
        <v>1255</v>
      </c>
      <c r="F370" s="66">
        <f>F371+F372</f>
        <v>1704000</v>
      </c>
      <c r="G370" s="39">
        <f>G371+G372</f>
        <v>1704000</v>
      </c>
      <c r="H370" s="39">
        <f t="shared" si="5"/>
        <v>100</v>
      </c>
    </row>
    <row r="371" spans="1:8" ht="42" customHeight="1" x14ac:dyDescent="0.2">
      <c r="A371" s="63" t="s">
        <v>587</v>
      </c>
      <c r="B371" s="63" t="s">
        <v>590</v>
      </c>
      <c r="C371" s="63" t="s">
        <v>1254</v>
      </c>
      <c r="D371" s="63" t="s">
        <v>445</v>
      </c>
      <c r="E371" s="77" t="s">
        <v>1193</v>
      </c>
      <c r="F371" s="66">
        <v>1633000</v>
      </c>
      <c r="G371" s="39">
        <v>1633000</v>
      </c>
      <c r="H371" s="39">
        <f t="shared" si="5"/>
        <v>100</v>
      </c>
    </row>
    <row r="372" spans="1:8" ht="42" customHeight="1" x14ac:dyDescent="0.2">
      <c r="A372" s="63" t="s">
        <v>587</v>
      </c>
      <c r="B372" s="63" t="s">
        <v>590</v>
      </c>
      <c r="C372" s="63" t="s">
        <v>1254</v>
      </c>
      <c r="D372" s="63" t="s">
        <v>448</v>
      </c>
      <c r="E372" s="77" t="s">
        <v>1080</v>
      </c>
      <c r="F372" s="66">
        <v>71000</v>
      </c>
      <c r="G372" s="39">
        <v>71000</v>
      </c>
      <c r="H372" s="39">
        <f t="shared" si="5"/>
        <v>100</v>
      </c>
    </row>
    <row r="373" spans="1:8" ht="42.75" customHeight="1" x14ac:dyDescent="0.2">
      <c r="A373" s="63" t="s">
        <v>587</v>
      </c>
      <c r="B373" s="63" t="s">
        <v>590</v>
      </c>
      <c r="C373" s="63" t="s">
        <v>953</v>
      </c>
      <c r="D373" s="63"/>
      <c r="E373" s="77" t="s">
        <v>1117</v>
      </c>
      <c r="F373" s="66">
        <f>F374</f>
        <v>230000</v>
      </c>
      <c r="G373" s="39">
        <f>G374</f>
        <v>230000</v>
      </c>
      <c r="H373" s="39">
        <f t="shared" si="5"/>
        <v>100</v>
      </c>
    </row>
    <row r="374" spans="1:8" ht="57" customHeight="1" x14ac:dyDescent="0.2">
      <c r="A374" s="63" t="s">
        <v>587</v>
      </c>
      <c r="B374" s="63" t="s">
        <v>590</v>
      </c>
      <c r="C374" s="63" t="s">
        <v>795</v>
      </c>
      <c r="D374" s="63"/>
      <c r="E374" s="77" t="s">
        <v>1118</v>
      </c>
      <c r="F374" s="66">
        <f>F375+F376</f>
        <v>230000</v>
      </c>
      <c r="G374" s="39">
        <f>G375+G376</f>
        <v>230000</v>
      </c>
      <c r="H374" s="39">
        <f t="shared" si="5"/>
        <v>100</v>
      </c>
    </row>
    <row r="375" spans="1:8" ht="48" hidden="1" customHeight="1" x14ac:dyDescent="0.2">
      <c r="A375" s="63" t="s">
        <v>587</v>
      </c>
      <c r="B375" s="63" t="s">
        <v>590</v>
      </c>
      <c r="C375" s="63" t="s">
        <v>795</v>
      </c>
      <c r="D375" s="63" t="s">
        <v>445</v>
      </c>
      <c r="E375" s="77" t="s">
        <v>1193</v>
      </c>
      <c r="F375" s="66">
        <v>0</v>
      </c>
      <c r="G375" s="39">
        <v>0</v>
      </c>
      <c r="H375" s="39" t="e">
        <f t="shared" si="5"/>
        <v>#DIV/0!</v>
      </c>
    </row>
    <row r="376" spans="1:8" ht="48" customHeight="1" x14ac:dyDescent="0.2">
      <c r="A376" s="63" t="s">
        <v>587</v>
      </c>
      <c r="B376" s="63" t="s">
        <v>590</v>
      </c>
      <c r="C376" s="63" t="s">
        <v>795</v>
      </c>
      <c r="D376" s="63" t="s">
        <v>448</v>
      </c>
      <c r="E376" s="77" t="s">
        <v>1080</v>
      </c>
      <c r="F376" s="66">
        <v>230000</v>
      </c>
      <c r="G376" s="39">
        <v>230000</v>
      </c>
      <c r="H376" s="39">
        <f t="shared" si="5"/>
        <v>100</v>
      </c>
    </row>
    <row r="377" spans="1:8" ht="71.25" customHeight="1" x14ac:dyDescent="0.2">
      <c r="A377" s="66" t="s">
        <v>587</v>
      </c>
      <c r="B377" s="66" t="s">
        <v>590</v>
      </c>
      <c r="C377" s="63" t="s">
        <v>954</v>
      </c>
      <c r="D377" s="63"/>
      <c r="E377" s="77" t="s">
        <v>1120</v>
      </c>
      <c r="F377" s="66">
        <f>F378</f>
        <v>65000</v>
      </c>
      <c r="G377" s="39">
        <f>G378</f>
        <v>65000</v>
      </c>
      <c r="H377" s="39">
        <f t="shared" si="5"/>
        <v>100</v>
      </c>
    </row>
    <row r="378" spans="1:8" ht="53.25" customHeight="1" x14ac:dyDescent="0.2">
      <c r="A378" s="66" t="s">
        <v>587</v>
      </c>
      <c r="B378" s="66" t="s">
        <v>590</v>
      </c>
      <c r="C378" s="66" t="s">
        <v>796</v>
      </c>
      <c r="D378" s="66"/>
      <c r="E378" s="77" t="s">
        <v>1121</v>
      </c>
      <c r="F378" s="66">
        <f>F379+F380</f>
        <v>65000</v>
      </c>
      <c r="G378" s="39">
        <f>G379+G380</f>
        <v>65000</v>
      </c>
      <c r="H378" s="39">
        <f t="shared" si="5"/>
        <v>100</v>
      </c>
    </row>
    <row r="379" spans="1:8" ht="46.5" customHeight="1" x14ac:dyDescent="0.2">
      <c r="A379" s="66" t="s">
        <v>587</v>
      </c>
      <c r="B379" s="66" t="s">
        <v>590</v>
      </c>
      <c r="C379" s="66" t="s">
        <v>796</v>
      </c>
      <c r="D379" s="66" t="s">
        <v>445</v>
      </c>
      <c r="E379" s="77" t="s">
        <v>1193</v>
      </c>
      <c r="F379" s="66">
        <v>15000</v>
      </c>
      <c r="G379" s="39">
        <v>15000</v>
      </c>
      <c r="H379" s="39">
        <f t="shared" si="5"/>
        <v>100</v>
      </c>
    </row>
    <row r="380" spans="1:8" ht="21.75" customHeight="1" x14ac:dyDescent="0.2">
      <c r="A380" s="66" t="s">
        <v>587</v>
      </c>
      <c r="B380" s="66" t="s">
        <v>590</v>
      </c>
      <c r="C380" s="66" t="s">
        <v>796</v>
      </c>
      <c r="D380" s="63" t="s">
        <v>334</v>
      </c>
      <c r="E380" s="77" t="s">
        <v>335</v>
      </c>
      <c r="F380" s="66">
        <v>50000</v>
      </c>
      <c r="G380" s="39">
        <v>50000</v>
      </c>
      <c r="H380" s="39">
        <f t="shared" si="5"/>
        <v>100</v>
      </c>
    </row>
    <row r="381" spans="1:8" ht="47.25" customHeight="1" x14ac:dyDescent="0.2">
      <c r="A381" s="66" t="s">
        <v>587</v>
      </c>
      <c r="B381" s="66" t="s">
        <v>590</v>
      </c>
      <c r="C381" s="76" t="s">
        <v>902</v>
      </c>
      <c r="D381" s="66"/>
      <c r="E381" s="77" t="s">
        <v>1119</v>
      </c>
      <c r="F381" s="66">
        <f>F382+F385</f>
        <v>7320423</v>
      </c>
      <c r="G381" s="39">
        <f>G382+G385</f>
        <v>7320423</v>
      </c>
      <c r="H381" s="39">
        <f t="shared" si="5"/>
        <v>100</v>
      </c>
    </row>
    <row r="382" spans="1:8" ht="52.5" customHeight="1" x14ac:dyDescent="0.2">
      <c r="A382" s="66" t="s">
        <v>587</v>
      </c>
      <c r="B382" s="66" t="s">
        <v>590</v>
      </c>
      <c r="C382" s="66" t="s">
        <v>899</v>
      </c>
      <c r="D382" s="66"/>
      <c r="E382" s="77" t="s">
        <v>1122</v>
      </c>
      <c r="F382" s="66">
        <f>F383+F384</f>
        <v>672000</v>
      </c>
      <c r="G382" s="39">
        <f>G383+G384</f>
        <v>672000</v>
      </c>
      <c r="H382" s="39">
        <f t="shared" si="5"/>
        <v>100</v>
      </c>
    </row>
    <row r="383" spans="1:8" ht="48" customHeight="1" x14ac:dyDescent="0.2">
      <c r="A383" s="66" t="s">
        <v>587</v>
      </c>
      <c r="B383" s="66" t="s">
        <v>590</v>
      </c>
      <c r="C383" s="66" t="s">
        <v>899</v>
      </c>
      <c r="D383" s="66" t="s">
        <v>445</v>
      </c>
      <c r="E383" s="77" t="s">
        <v>1193</v>
      </c>
      <c r="F383" s="66">
        <v>672000</v>
      </c>
      <c r="G383" s="39">
        <v>672000</v>
      </c>
      <c r="H383" s="39">
        <f t="shared" si="5"/>
        <v>100</v>
      </c>
    </row>
    <row r="384" spans="1:8" ht="18.75" customHeight="1" x14ac:dyDescent="0.2">
      <c r="A384" s="66" t="s">
        <v>587</v>
      </c>
      <c r="B384" s="66" t="s">
        <v>590</v>
      </c>
      <c r="C384" s="66" t="s">
        <v>899</v>
      </c>
      <c r="D384" s="63" t="s">
        <v>334</v>
      </c>
      <c r="E384" s="77" t="s">
        <v>335</v>
      </c>
      <c r="F384" s="66">
        <v>0</v>
      </c>
      <c r="G384" s="39">
        <v>0</v>
      </c>
      <c r="H384" s="39" t="e">
        <f t="shared" si="5"/>
        <v>#DIV/0!</v>
      </c>
    </row>
    <row r="385" spans="1:8" ht="48" customHeight="1" x14ac:dyDescent="0.2">
      <c r="A385" s="66" t="s">
        <v>587</v>
      </c>
      <c r="B385" s="66" t="s">
        <v>590</v>
      </c>
      <c r="C385" s="66" t="s">
        <v>901</v>
      </c>
      <c r="D385" s="66"/>
      <c r="E385" s="77" t="s">
        <v>1123</v>
      </c>
      <c r="F385" s="66">
        <f>F386</f>
        <v>6648423</v>
      </c>
      <c r="G385" s="39">
        <f>G386</f>
        <v>6648423</v>
      </c>
      <c r="H385" s="39">
        <f t="shared" si="5"/>
        <v>100</v>
      </c>
    </row>
    <row r="386" spans="1:8" ht="45" customHeight="1" x14ac:dyDescent="0.2">
      <c r="A386" s="66" t="s">
        <v>587</v>
      </c>
      <c r="B386" s="66" t="s">
        <v>590</v>
      </c>
      <c r="C386" s="66" t="s">
        <v>901</v>
      </c>
      <c r="D386" s="66" t="s">
        <v>445</v>
      </c>
      <c r="E386" s="77" t="s">
        <v>1193</v>
      </c>
      <c r="F386" s="66">
        <v>6648423</v>
      </c>
      <c r="G386" s="39">
        <v>6648423</v>
      </c>
      <c r="H386" s="39">
        <f t="shared" si="5"/>
        <v>100</v>
      </c>
    </row>
    <row r="387" spans="1:8" ht="57" customHeight="1" x14ac:dyDescent="0.2">
      <c r="A387" s="66" t="s">
        <v>587</v>
      </c>
      <c r="B387" s="66" t="s">
        <v>590</v>
      </c>
      <c r="C387" s="76" t="s">
        <v>1311</v>
      </c>
      <c r="D387" s="66"/>
      <c r="E387" s="77" t="s">
        <v>1312</v>
      </c>
      <c r="F387" s="66">
        <f>F388+F389</f>
        <v>753360.4</v>
      </c>
      <c r="G387" s="39">
        <f>G388+G389</f>
        <v>753360.4</v>
      </c>
      <c r="H387" s="39">
        <f t="shared" si="5"/>
        <v>100</v>
      </c>
    </row>
    <row r="388" spans="1:8" ht="18.75" customHeight="1" x14ac:dyDescent="0.2">
      <c r="A388" s="66" t="s">
        <v>587</v>
      </c>
      <c r="B388" s="66" t="s">
        <v>590</v>
      </c>
      <c r="C388" s="76" t="s">
        <v>1311</v>
      </c>
      <c r="D388" s="63" t="s">
        <v>334</v>
      </c>
      <c r="E388" s="77" t="s">
        <v>335</v>
      </c>
      <c r="F388" s="66">
        <v>700000</v>
      </c>
      <c r="G388" s="39">
        <v>700000</v>
      </c>
      <c r="H388" s="39">
        <f t="shared" si="5"/>
        <v>100</v>
      </c>
    </row>
    <row r="389" spans="1:8" ht="20.25" customHeight="1" x14ac:dyDescent="0.2">
      <c r="A389" s="66" t="s">
        <v>587</v>
      </c>
      <c r="B389" s="66" t="s">
        <v>590</v>
      </c>
      <c r="C389" s="76" t="s">
        <v>1311</v>
      </c>
      <c r="D389" s="63" t="s">
        <v>443</v>
      </c>
      <c r="E389" s="77" t="s">
        <v>1304</v>
      </c>
      <c r="F389" s="66">
        <v>53360.4</v>
      </c>
      <c r="G389" s="39">
        <v>53360.4</v>
      </c>
      <c r="H389" s="39">
        <f t="shared" si="5"/>
        <v>100</v>
      </c>
    </row>
    <row r="390" spans="1:8" ht="54.75" customHeight="1" x14ac:dyDescent="0.2">
      <c r="A390" s="66" t="s">
        <v>587</v>
      </c>
      <c r="B390" s="66" t="s">
        <v>590</v>
      </c>
      <c r="C390" s="76" t="s">
        <v>1219</v>
      </c>
      <c r="D390" s="76"/>
      <c r="E390" s="77" t="s">
        <v>1220</v>
      </c>
      <c r="F390" s="66">
        <f>F391</f>
        <v>100000</v>
      </c>
      <c r="G390" s="39">
        <f>G391</f>
        <v>100000</v>
      </c>
      <c r="H390" s="39">
        <f t="shared" si="5"/>
        <v>100</v>
      </c>
    </row>
    <row r="391" spans="1:8" ht="18.75" customHeight="1" x14ac:dyDescent="0.2">
      <c r="A391" s="66" t="s">
        <v>587</v>
      </c>
      <c r="B391" s="66" t="s">
        <v>590</v>
      </c>
      <c r="C391" s="76" t="s">
        <v>1219</v>
      </c>
      <c r="D391" s="63" t="s">
        <v>334</v>
      </c>
      <c r="E391" s="77" t="s">
        <v>335</v>
      </c>
      <c r="F391" s="66">
        <v>100000</v>
      </c>
      <c r="G391" s="39">
        <v>100000</v>
      </c>
      <c r="H391" s="39">
        <f t="shared" si="5"/>
        <v>100</v>
      </c>
    </row>
    <row r="392" spans="1:8" ht="72" customHeight="1" x14ac:dyDescent="0.2">
      <c r="A392" s="66" t="s">
        <v>587</v>
      </c>
      <c r="B392" s="66" t="s">
        <v>590</v>
      </c>
      <c r="C392" s="76" t="s">
        <v>1313</v>
      </c>
      <c r="D392" s="66"/>
      <c r="E392" s="77" t="s">
        <v>1314</v>
      </c>
      <c r="F392" s="66">
        <f>F393</f>
        <v>1200000</v>
      </c>
      <c r="G392" s="39">
        <f>G393</f>
        <v>1200000</v>
      </c>
      <c r="H392" s="39">
        <f t="shared" si="5"/>
        <v>100</v>
      </c>
    </row>
    <row r="393" spans="1:8" ht="21" customHeight="1" x14ac:dyDescent="0.2">
      <c r="A393" s="66" t="s">
        <v>587</v>
      </c>
      <c r="B393" s="66" t="s">
        <v>590</v>
      </c>
      <c r="C393" s="76" t="s">
        <v>1313</v>
      </c>
      <c r="D393" s="63" t="s">
        <v>334</v>
      </c>
      <c r="E393" s="77" t="s">
        <v>335</v>
      </c>
      <c r="F393" s="66">
        <v>1200000</v>
      </c>
      <c r="G393" s="39">
        <v>1200000</v>
      </c>
      <c r="H393" s="39">
        <f t="shared" si="5"/>
        <v>100</v>
      </c>
    </row>
    <row r="394" spans="1:8" ht="65.25" customHeight="1" x14ac:dyDescent="0.2">
      <c r="A394" s="66" t="s">
        <v>587</v>
      </c>
      <c r="B394" s="66" t="s">
        <v>590</v>
      </c>
      <c r="C394" s="76" t="s">
        <v>955</v>
      </c>
      <c r="D394" s="66"/>
      <c r="E394" s="77" t="s">
        <v>1182</v>
      </c>
      <c r="F394" s="66">
        <f>F395</f>
        <v>200000</v>
      </c>
      <c r="G394" s="39">
        <f>G395</f>
        <v>200000</v>
      </c>
      <c r="H394" s="39">
        <f t="shared" si="5"/>
        <v>100</v>
      </c>
    </row>
    <row r="395" spans="1:8" ht="59.25" customHeight="1" x14ac:dyDescent="0.2">
      <c r="A395" s="66" t="s">
        <v>587</v>
      </c>
      <c r="B395" s="66" t="s">
        <v>590</v>
      </c>
      <c r="C395" s="66" t="s">
        <v>832</v>
      </c>
      <c r="D395" s="66"/>
      <c r="E395" s="77" t="s">
        <v>1183</v>
      </c>
      <c r="F395" s="66">
        <f>F396</f>
        <v>200000</v>
      </c>
      <c r="G395" s="39">
        <f>G396</f>
        <v>200000</v>
      </c>
      <c r="H395" s="39">
        <f t="shared" si="5"/>
        <v>100</v>
      </c>
    </row>
    <row r="396" spans="1:8" ht="47.25" customHeight="1" x14ac:dyDescent="0.2">
      <c r="A396" s="66" t="s">
        <v>587</v>
      </c>
      <c r="B396" s="66" t="s">
        <v>590</v>
      </c>
      <c r="C396" s="66" t="s">
        <v>832</v>
      </c>
      <c r="D396" s="66" t="s">
        <v>445</v>
      </c>
      <c r="E396" s="77" t="s">
        <v>1193</v>
      </c>
      <c r="F396" s="66">
        <v>200000</v>
      </c>
      <c r="G396" s="39">
        <v>200000</v>
      </c>
      <c r="H396" s="39">
        <f t="shared" ref="H396:H459" si="6">G396/F396*100</f>
        <v>100</v>
      </c>
    </row>
    <row r="397" spans="1:8" ht="37.5" hidden="1" customHeight="1" x14ac:dyDescent="0.2">
      <c r="A397" s="63" t="s">
        <v>587</v>
      </c>
      <c r="B397" s="63" t="s">
        <v>590</v>
      </c>
      <c r="C397" s="63">
        <v>4400200</v>
      </c>
      <c r="D397" s="63"/>
      <c r="E397" s="77" t="s">
        <v>808</v>
      </c>
      <c r="F397" s="66">
        <f>F398</f>
        <v>0</v>
      </c>
      <c r="G397" s="39">
        <f>G398</f>
        <v>0</v>
      </c>
      <c r="H397" s="39" t="e">
        <f t="shared" si="6"/>
        <v>#DIV/0!</v>
      </c>
    </row>
    <row r="398" spans="1:8" ht="22.5" hidden="1" customHeight="1" x14ac:dyDescent="0.2">
      <c r="A398" s="63" t="s">
        <v>587</v>
      </c>
      <c r="B398" s="63" t="s">
        <v>590</v>
      </c>
      <c r="C398" s="63">
        <v>4400200</v>
      </c>
      <c r="D398" s="63" t="s">
        <v>334</v>
      </c>
      <c r="E398" s="77" t="s">
        <v>335</v>
      </c>
      <c r="F398" s="66">
        <v>0</v>
      </c>
      <c r="G398" s="39">
        <v>0</v>
      </c>
      <c r="H398" s="39" t="e">
        <f t="shared" si="6"/>
        <v>#DIV/0!</v>
      </c>
    </row>
    <row r="399" spans="1:8" ht="30" hidden="1" customHeight="1" x14ac:dyDescent="0.2">
      <c r="A399" s="63" t="s">
        <v>587</v>
      </c>
      <c r="B399" s="63" t="s">
        <v>590</v>
      </c>
      <c r="C399" s="63" t="s">
        <v>593</v>
      </c>
      <c r="D399" s="63"/>
      <c r="E399" s="77" t="s">
        <v>232</v>
      </c>
      <c r="F399" s="65">
        <f>F400</f>
        <v>0</v>
      </c>
      <c r="G399" s="40">
        <f>G400</f>
        <v>0</v>
      </c>
      <c r="H399" s="39" t="e">
        <f t="shared" si="6"/>
        <v>#DIV/0!</v>
      </c>
    </row>
    <row r="400" spans="1:8" ht="39" hidden="1" customHeight="1" x14ac:dyDescent="0.2">
      <c r="A400" s="63" t="s">
        <v>587</v>
      </c>
      <c r="B400" s="63" t="s">
        <v>590</v>
      </c>
      <c r="C400" s="63" t="s">
        <v>593</v>
      </c>
      <c r="D400" s="63" t="s">
        <v>448</v>
      </c>
      <c r="E400" s="77" t="s">
        <v>458</v>
      </c>
      <c r="F400" s="65">
        <v>0</v>
      </c>
      <c r="G400" s="40">
        <v>0</v>
      </c>
      <c r="H400" s="39" t="e">
        <f t="shared" si="6"/>
        <v>#DIV/0!</v>
      </c>
    </row>
    <row r="401" spans="1:8" ht="39" hidden="1" customHeight="1" x14ac:dyDescent="0.2">
      <c r="A401" s="88" t="s">
        <v>587</v>
      </c>
      <c r="B401" s="64" t="s">
        <v>590</v>
      </c>
      <c r="C401" s="64" t="s">
        <v>117</v>
      </c>
      <c r="D401" s="63"/>
      <c r="E401" s="77" t="s">
        <v>236</v>
      </c>
      <c r="F401" s="65">
        <f>F402</f>
        <v>0</v>
      </c>
      <c r="G401" s="40">
        <f>G402</f>
        <v>0</v>
      </c>
      <c r="H401" s="39" t="e">
        <f t="shared" si="6"/>
        <v>#DIV/0!</v>
      </c>
    </row>
    <row r="402" spans="1:8" ht="39" hidden="1" customHeight="1" x14ac:dyDescent="0.2">
      <c r="A402" s="88" t="s">
        <v>587</v>
      </c>
      <c r="B402" s="64" t="s">
        <v>590</v>
      </c>
      <c r="C402" s="64" t="s">
        <v>117</v>
      </c>
      <c r="D402" s="63" t="s">
        <v>445</v>
      </c>
      <c r="E402" s="77" t="s">
        <v>455</v>
      </c>
      <c r="F402" s="65">
        <v>0</v>
      </c>
      <c r="G402" s="40">
        <v>0</v>
      </c>
      <c r="H402" s="39" t="e">
        <f t="shared" si="6"/>
        <v>#DIV/0!</v>
      </c>
    </row>
    <row r="403" spans="1:8" ht="39" hidden="1" customHeight="1" x14ac:dyDescent="0.2">
      <c r="A403" s="88" t="s">
        <v>587</v>
      </c>
      <c r="B403" s="64" t="s">
        <v>590</v>
      </c>
      <c r="C403" s="64" t="s">
        <v>692</v>
      </c>
      <c r="D403" s="63"/>
      <c r="E403" s="77" t="s">
        <v>693</v>
      </c>
      <c r="F403" s="65">
        <f>F404</f>
        <v>0</v>
      </c>
      <c r="G403" s="40">
        <f>G404</f>
        <v>0</v>
      </c>
      <c r="H403" s="39" t="e">
        <f t="shared" si="6"/>
        <v>#DIV/0!</v>
      </c>
    </row>
    <row r="404" spans="1:8" ht="39" hidden="1" customHeight="1" x14ac:dyDescent="0.2">
      <c r="A404" s="88" t="s">
        <v>587</v>
      </c>
      <c r="B404" s="64" t="s">
        <v>590</v>
      </c>
      <c r="C404" s="64" t="s">
        <v>692</v>
      </c>
      <c r="D404" s="63" t="s">
        <v>445</v>
      </c>
      <c r="E404" s="77" t="s">
        <v>455</v>
      </c>
      <c r="F404" s="65">
        <v>0</v>
      </c>
      <c r="G404" s="40">
        <v>0</v>
      </c>
      <c r="H404" s="39" t="e">
        <f t="shared" si="6"/>
        <v>#DIV/0!</v>
      </c>
    </row>
    <row r="405" spans="1:8" ht="39" hidden="1" customHeight="1" x14ac:dyDescent="0.2">
      <c r="A405" s="88" t="s">
        <v>587</v>
      </c>
      <c r="B405" s="64" t="s">
        <v>590</v>
      </c>
      <c r="C405" s="64" t="s">
        <v>694</v>
      </c>
      <c r="D405" s="63"/>
      <c r="E405" s="77" t="s">
        <v>695</v>
      </c>
      <c r="F405" s="65">
        <f>F406</f>
        <v>0</v>
      </c>
      <c r="G405" s="40">
        <f>G406</f>
        <v>0</v>
      </c>
      <c r="H405" s="39" t="e">
        <f t="shared" si="6"/>
        <v>#DIV/0!</v>
      </c>
    </row>
    <row r="406" spans="1:8" ht="39" hidden="1" customHeight="1" x14ac:dyDescent="0.2">
      <c r="A406" s="88" t="s">
        <v>587</v>
      </c>
      <c r="B406" s="64" t="s">
        <v>590</v>
      </c>
      <c r="C406" s="64" t="s">
        <v>694</v>
      </c>
      <c r="D406" s="63" t="s">
        <v>445</v>
      </c>
      <c r="E406" s="77" t="s">
        <v>455</v>
      </c>
      <c r="F406" s="65">
        <v>0</v>
      </c>
      <c r="G406" s="40">
        <v>0</v>
      </c>
      <c r="H406" s="39" t="e">
        <f t="shared" si="6"/>
        <v>#DIV/0!</v>
      </c>
    </row>
    <row r="407" spans="1:8" ht="39" hidden="1" customHeight="1" x14ac:dyDescent="0.2">
      <c r="A407" s="88" t="s">
        <v>587</v>
      </c>
      <c r="B407" s="64" t="s">
        <v>590</v>
      </c>
      <c r="C407" s="64" t="s">
        <v>182</v>
      </c>
      <c r="D407" s="63"/>
      <c r="E407" s="77" t="s">
        <v>237</v>
      </c>
      <c r="F407" s="65">
        <f>F408</f>
        <v>0</v>
      </c>
      <c r="G407" s="40">
        <f>G408</f>
        <v>0</v>
      </c>
      <c r="H407" s="39" t="e">
        <f t="shared" si="6"/>
        <v>#DIV/0!</v>
      </c>
    </row>
    <row r="408" spans="1:8" ht="39" hidden="1" customHeight="1" x14ac:dyDescent="0.2">
      <c r="A408" s="88" t="s">
        <v>587</v>
      </c>
      <c r="B408" s="64" t="s">
        <v>590</v>
      </c>
      <c r="C408" s="64" t="s">
        <v>182</v>
      </c>
      <c r="D408" s="63" t="s">
        <v>445</v>
      </c>
      <c r="E408" s="77" t="s">
        <v>455</v>
      </c>
      <c r="F408" s="65">
        <v>0</v>
      </c>
      <c r="G408" s="40">
        <v>0</v>
      </c>
      <c r="H408" s="39" t="e">
        <f t="shared" si="6"/>
        <v>#DIV/0!</v>
      </c>
    </row>
    <row r="409" spans="1:8" ht="39" hidden="1" customHeight="1" x14ac:dyDescent="0.2">
      <c r="A409" s="88" t="s">
        <v>587</v>
      </c>
      <c r="B409" s="64" t="s">
        <v>590</v>
      </c>
      <c r="C409" s="64" t="s">
        <v>314</v>
      </c>
      <c r="D409" s="63"/>
      <c r="E409" s="77" t="s">
        <v>353</v>
      </c>
      <c r="F409" s="65">
        <f>F410</f>
        <v>0</v>
      </c>
      <c r="G409" s="40">
        <f>G410</f>
        <v>0</v>
      </c>
      <c r="H409" s="39" t="e">
        <f t="shared" si="6"/>
        <v>#DIV/0!</v>
      </c>
    </row>
    <row r="410" spans="1:8" ht="21" hidden="1" customHeight="1" x14ac:dyDescent="0.2">
      <c r="A410" s="88" t="s">
        <v>587</v>
      </c>
      <c r="B410" s="64" t="s">
        <v>590</v>
      </c>
      <c r="C410" s="64" t="s">
        <v>314</v>
      </c>
      <c r="D410" s="63" t="s">
        <v>440</v>
      </c>
      <c r="E410" s="77" t="s">
        <v>449</v>
      </c>
      <c r="F410" s="65">
        <v>0</v>
      </c>
      <c r="G410" s="40">
        <v>0</v>
      </c>
      <c r="H410" s="39" t="e">
        <f t="shared" si="6"/>
        <v>#DIV/0!</v>
      </c>
    </row>
    <row r="411" spans="1:8" ht="21" customHeight="1" x14ac:dyDescent="0.2">
      <c r="A411" s="88" t="s">
        <v>587</v>
      </c>
      <c r="B411" s="64" t="s">
        <v>654</v>
      </c>
      <c r="C411" s="64"/>
      <c r="D411" s="63"/>
      <c r="E411" s="77" t="s">
        <v>434</v>
      </c>
      <c r="F411" s="66">
        <f>F412+F422+F424+F432+F437+F439+F442+F415</f>
        <v>4722683</v>
      </c>
      <c r="G411" s="39">
        <f>G412+G422+G424+G432+G437+G439+G442+G415</f>
        <v>4686147.8400000008</v>
      </c>
      <c r="H411" s="39">
        <f t="shared" si="6"/>
        <v>99.226389744981844</v>
      </c>
    </row>
    <row r="412" spans="1:8" ht="33.75" customHeight="1" x14ac:dyDescent="0.2">
      <c r="A412" s="88" t="s">
        <v>587</v>
      </c>
      <c r="B412" s="64" t="s">
        <v>654</v>
      </c>
      <c r="C412" s="64" t="s">
        <v>1256</v>
      </c>
      <c r="D412" s="63"/>
      <c r="E412" s="77" t="s">
        <v>1257</v>
      </c>
      <c r="F412" s="65">
        <f>F413</f>
        <v>244000</v>
      </c>
      <c r="G412" s="40">
        <f>G413</f>
        <v>244000</v>
      </c>
      <c r="H412" s="39">
        <f t="shared" si="6"/>
        <v>100</v>
      </c>
    </row>
    <row r="413" spans="1:8" ht="21" customHeight="1" x14ac:dyDescent="0.2">
      <c r="A413" s="88" t="s">
        <v>587</v>
      </c>
      <c r="B413" s="64" t="s">
        <v>654</v>
      </c>
      <c r="C413" s="64" t="s">
        <v>1256</v>
      </c>
      <c r="D413" s="63" t="s">
        <v>440</v>
      </c>
      <c r="E413" s="77" t="s">
        <v>449</v>
      </c>
      <c r="F413" s="65">
        <v>244000</v>
      </c>
      <c r="G413" s="40">
        <v>244000</v>
      </c>
      <c r="H413" s="39">
        <f t="shared" si="6"/>
        <v>100</v>
      </c>
    </row>
    <row r="414" spans="1:8" ht="45" customHeight="1" x14ac:dyDescent="0.2">
      <c r="A414" s="88" t="s">
        <v>587</v>
      </c>
      <c r="B414" s="64" t="s">
        <v>654</v>
      </c>
      <c r="C414" s="64" t="s">
        <v>956</v>
      </c>
      <c r="D414" s="63"/>
      <c r="E414" s="77" t="s">
        <v>1124</v>
      </c>
      <c r="F414" s="65">
        <f>F422+F424+F415</f>
        <v>4304806</v>
      </c>
      <c r="G414" s="40">
        <f>G422+G424+G415</f>
        <v>4275045.8100000005</v>
      </c>
      <c r="H414" s="39">
        <f t="shared" si="6"/>
        <v>99.308675234145298</v>
      </c>
    </row>
    <row r="415" spans="1:8" ht="43.5" customHeight="1" x14ac:dyDescent="0.2">
      <c r="A415" s="88" t="s">
        <v>587</v>
      </c>
      <c r="B415" s="64" t="s">
        <v>654</v>
      </c>
      <c r="C415" s="64" t="s">
        <v>801</v>
      </c>
      <c r="D415" s="63"/>
      <c r="E415" s="77" t="s">
        <v>1125</v>
      </c>
      <c r="F415" s="65">
        <f>F416+F417+F418+F419+F420+F421</f>
        <v>3466966</v>
      </c>
      <c r="G415" s="40">
        <f>G416+G417+G418+G419+G420+G421</f>
        <v>3439921.6500000004</v>
      </c>
      <c r="H415" s="39">
        <f t="shared" si="6"/>
        <v>99.219941874249713</v>
      </c>
    </row>
    <row r="416" spans="1:8" ht="35.25" customHeight="1" x14ac:dyDescent="0.2">
      <c r="A416" s="88" t="s">
        <v>587</v>
      </c>
      <c r="B416" s="64" t="s">
        <v>654</v>
      </c>
      <c r="C416" s="64" t="s">
        <v>801</v>
      </c>
      <c r="D416" s="63" t="s">
        <v>440</v>
      </c>
      <c r="E416" s="77" t="s">
        <v>1187</v>
      </c>
      <c r="F416" s="65">
        <f>1770900+534400+132240</f>
        <v>2437540</v>
      </c>
      <c r="G416" s="40">
        <v>2420951.4300000002</v>
      </c>
      <c r="H416" s="39">
        <f t="shared" si="6"/>
        <v>99.319454449978267</v>
      </c>
    </row>
    <row r="417" spans="1:8" ht="22.5" customHeight="1" x14ac:dyDescent="0.2">
      <c r="A417" s="88" t="s">
        <v>587</v>
      </c>
      <c r="B417" s="64" t="s">
        <v>654</v>
      </c>
      <c r="C417" s="64" t="s">
        <v>801</v>
      </c>
      <c r="D417" s="63" t="s">
        <v>441</v>
      </c>
      <c r="E417" s="77" t="s">
        <v>1188</v>
      </c>
      <c r="F417" s="65">
        <v>47950</v>
      </c>
      <c r="G417" s="40">
        <v>46450</v>
      </c>
      <c r="H417" s="39">
        <f t="shared" si="6"/>
        <v>96.871741397288844</v>
      </c>
    </row>
    <row r="418" spans="1:8" ht="26.25" customHeight="1" x14ac:dyDescent="0.2">
      <c r="A418" s="88" t="s">
        <v>587</v>
      </c>
      <c r="B418" s="64" t="s">
        <v>654</v>
      </c>
      <c r="C418" s="64" t="s">
        <v>801</v>
      </c>
      <c r="D418" s="63" t="s">
        <v>443</v>
      </c>
      <c r="E418" s="77" t="s">
        <v>451</v>
      </c>
      <c r="F418" s="65">
        <v>62900</v>
      </c>
      <c r="G418" s="40">
        <v>59172.06</v>
      </c>
      <c r="H418" s="39">
        <f t="shared" si="6"/>
        <v>94.073227344992048</v>
      </c>
    </row>
    <row r="419" spans="1:8" ht="26.25" customHeight="1" x14ac:dyDescent="0.2">
      <c r="A419" s="88" t="s">
        <v>587</v>
      </c>
      <c r="B419" s="64" t="s">
        <v>654</v>
      </c>
      <c r="C419" s="64" t="s">
        <v>801</v>
      </c>
      <c r="D419" s="63" t="s">
        <v>439</v>
      </c>
      <c r="E419" s="77" t="s">
        <v>1190</v>
      </c>
      <c r="F419" s="65">
        <v>895576</v>
      </c>
      <c r="G419" s="40">
        <v>892706.92</v>
      </c>
      <c r="H419" s="39">
        <f t="shared" si="6"/>
        <v>99.679638578970412</v>
      </c>
    </row>
    <row r="420" spans="1:8" ht="18.75" customHeight="1" x14ac:dyDescent="0.2">
      <c r="A420" s="88" t="s">
        <v>587</v>
      </c>
      <c r="B420" s="64" t="s">
        <v>654</v>
      </c>
      <c r="C420" s="64" t="s">
        <v>801</v>
      </c>
      <c r="D420" s="63" t="s">
        <v>735</v>
      </c>
      <c r="E420" s="77" t="s">
        <v>736</v>
      </c>
      <c r="F420" s="65">
        <v>8740</v>
      </c>
      <c r="G420" s="40">
        <v>7958</v>
      </c>
      <c r="H420" s="39">
        <f t="shared" si="6"/>
        <v>91.05263157894737</v>
      </c>
    </row>
    <row r="421" spans="1:8" ht="20.25" customHeight="1" x14ac:dyDescent="0.2">
      <c r="A421" s="88" t="s">
        <v>587</v>
      </c>
      <c r="B421" s="64" t="s">
        <v>654</v>
      </c>
      <c r="C421" s="64" t="s">
        <v>801</v>
      </c>
      <c r="D421" s="63" t="s">
        <v>737</v>
      </c>
      <c r="E421" s="77" t="s">
        <v>738</v>
      </c>
      <c r="F421" s="65">
        <v>14260</v>
      </c>
      <c r="G421" s="40">
        <v>12683.24</v>
      </c>
      <c r="H421" s="39">
        <f t="shared" si="6"/>
        <v>88.942776998597466</v>
      </c>
    </row>
    <row r="422" spans="1:8" ht="45" customHeight="1" x14ac:dyDescent="0.2">
      <c r="A422" s="88" t="s">
        <v>587</v>
      </c>
      <c r="B422" s="64" t="s">
        <v>654</v>
      </c>
      <c r="C422" s="64" t="s">
        <v>1060</v>
      </c>
      <c r="D422" s="63"/>
      <c r="E422" s="77" t="s">
        <v>1126</v>
      </c>
      <c r="F422" s="65">
        <f>F423</f>
        <v>837840</v>
      </c>
      <c r="G422" s="40">
        <f>G423</f>
        <v>835124.16</v>
      </c>
      <c r="H422" s="39">
        <f t="shared" si="6"/>
        <v>99.675852191349193</v>
      </c>
    </row>
    <row r="423" spans="1:8" ht="34.5" customHeight="1" x14ac:dyDescent="0.2">
      <c r="A423" s="88" t="s">
        <v>587</v>
      </c>
      <c r="B423" s="64" t="s">
        <v>654</v>
      </c>
      <c r="C423" s="64" t="s">
        <v>1060</v>
      </c>
      <c r="D423" s="63" t="s">
        <v>440</v>
      </c>
      <c r="E423" s="77" t="s">
        <v>1187</v>
      </c>
      <c r="F423" s="65">
        <f>643500+194340</f>
        <v>837840</v>
      </c>
      <c r="G423" s="40">
        <v>835124.16</v>
      </c>
      <c r="H423" s="39">
        <f t="shared" si="6"/>
        <v>99.675852191349193</v>
      </c>
    </row>
    <row r="424" spans="1:8" ht="42" hidden="1" customHeight="1" x14ac:dyDescent="0.2">
      <c r="A424" s="88" t="s">
        <v>587</v>
      </c>
      <c r="B424" s="64" t="s">
        <v>654</v>
      </c>
      <c r="C424" s="64"/>
      <c r="D424" s="63"/>
      <c r="E424" s="77"/>
      <c r="F424" s="65">
        <f>F425+F426+F427+F428+F429+F430</f>
        <v>0</v>
      </c>
      <c r="G424" s="40">
        <f>G425+G426+G427+G428+G429+G430</f>
        <v>0</v>
      </c>
      <c r="H424" s="39" t="e">
        <f t="shared" si="6"/>
        <v>#DIV/0!</v>
      </c>
    </row>
    <row r="425" spans="1:8" ht="21" hidden="1" customHeight="1" x14ac:dyDescent="0.2">
      <c r="A425" s="88" t="s">
        <v>587</v>
      </c>
      <c r="B425" s="64" t="s">
        <v>654</v>
      </c>
      <c r="C425" s="64"/>
      <c r="D425" s="63"/>
      <c r="E425" s="77"/>
      <c r="F425" s="65">
        <v>0</v>
      </c>
      <c r="G425" s="40">
        <v>0</v>
      </c>
      <c r="H425" s="39" t="e">
        <f t="shared" si="6"/>
        <v>#DIV/0!</v>
      </c>
    </row>
    <row r="426" spans="1:8" ht="21" hidden="1" customHeight="1" x14ac:dyDescent="0.2">
      <c r="A426" s="88" t="s">
        <v>587</v>
      </c>
      <c r="B426" s="64" t="s">
        <v>654</v>
      </c>
      <c r="C426" s="64"/>
      <c r="D426" s="63"/>
      <c r="E426" s="77"/>
      <c r="F426" s="65">
        <v>0</v>
      </c>
      <c r="G426" s="40">
        <v>0</v>
      </c>
      <c r="H426" s="39" t="e">
        <f t="shared" si="6"/>
        <v>#DIV/0!</v>
      </c>
    </row>
    <row r="427" spans="1:8" ht="30" hidden="1" customHeight="1" x14ac:dyDescent="0.2">
      <c r="A427" s="88" t="s">
        <v>587</v>
      </c>
      <c r="B427" s="64" t="s">
        <v>654</v>
      </c>
      <c r="C427" s="64"/>
      <c r="D427" s="63"/>
      <c r="E427" s="77"/>
      <c r="F427" s="65">
        <v>0</v>
      </c>
      <c r="G427" s="40">
        <v>0</v>
      </c>
      <c r="H427" s="39" t="e">
        <f t="shared" si="6"/>
        <v>#DIV/0!</v>
      </c>
    </row>
    <row r="428" spans="1:8" ht="27" hidden="1" customHeight="1" x14ac:dyDescent="0.2">
      <c r="A428" s="88" t="s">
        <v>587</v>
      </c>
      <c r="B428" s="64" t="s">
        <v>654</v>
      </c>
      <c r="C428" s="64"/>
      <c r="D428" s="63"/>
      <c r="E428" s="77"/>
      <c r="F428" s="65">
        <v>0</v>
      </c>
      <c r="G428" s="40">
        <v>0</v>
      </c>
      <c r="H428" s="39" t="e">
        <f t="shared" si="6"/>
        <v>#DIV/0!</v>
      </c>
    </row>
    <row r="429" spans="1:8" ht="15.75" hidden="1" customHeight="1" x14ac:dyDescent="0.2">
      <c r="A429" s="88" t="s">
        <v>587</v>
      </c>
      <c r="B429" s="64" t="s">
        <v>654</v>
      </c>
      <c r="C429" s="64"/>
      <c r="D429" s="63"/>
      <c r="E429" s="77"/>
      <c r="F429" s="65">
        <v>0</v>
      </c>
      <c r="G429" s="40">
        <v>0</v>
      </c>
      <c r="H429" s="39" t="e">
        <f t="shared" si="6"/>
        <v>#DIV/0!</v>
      </c>
    </row>
    <row r="430" spans="1:8" ht="15.75" hidden="1" customHeight="1" x14ac:dyDescent="0.2">
      <c r="A430" s="88" t="s">
        <v>587</v>
      </c>
      <c r="B430" s="64" t="s">
        <v>654</v>
      </c>
      <c r="C430" s="64"/>
      <c r="D430" s="63"/>
      <c r="E430" s="77"/>
      <c r="F430" s="65">
        <v>0</v>
      </c>
      <c r="G430" s="40">
        <v>0</v>
      </c>
      <c r="H430" s="39" t="e">
        <f t="shared" si="6"/>
        <v>#DIV/0!</v>
      </c>
    </row>
    <row r="431" spans="1:8" ht="57.75" customHeight="1" x14ac:dyDescent="0.2">
      <c r="A431" s="88" t="s">
        <v>587</v>
      </c>
      <c r="B431" s="64" t="s">
        <v>654</v>
      </c>
      <c r="C431" s="64" t="s">
        <v>957</v>
      </c>
      <c r="D431" s="63"/>
      <c r="E431" s="77" t="s">
        <v>1327</v>
      </c>
      <c r="F431" s="65">
        <f>F432</f>
        <v>173877</v>
      </c>
      <c r="G431" s="40">
        <f>G432</f>
        <v>167102.03</v>
      </c>
      <c r="H431" s="39">
        <f t="shared" si="6"/>
        <v>96.10358471793279</v>
      </c>
    </row>
    <row r="432" spans="1:8" ht="44.25" customHeight="1" x14ac:dyDescent="0.2">
      <c r="A432" s="88" t="s">
        <v>587</v>
      </c>
      <c r="B432" s="64" t="s">
        <v>654</v>
      </c>
      <c r="C432" s="64" t="s">
        <v>906</v>
      </c>
      <c r="D432" s="63"/>
      <c r="E432" s="77" t="s">
        <v>1128</v>
      </c>
      <c r="F432" s="65">
        <f>F433+F434+F435</f>
        <v>173877</v>
      </c>
      <c r="G432" s="40">
        <f>G433+G434+G435</f>
        <v>167102.03</v>
      </c>
      <c r="H432" s="39">
        <f t="shared" si="6"/>
        <v>96.10358471793279</v>
      </c>
    </row>
    <row r="433" spans="1:8" ht="34.5" customHeight="1" x14ac:dyDescent="0.2">
      <c r="A433" s="88" t="s">
        <v>587</v>
      </c>
      <c r="B433" s="64" t="s">
        <v>654</v>
      </c>
      <c r="C433" s="64" t="s">
        <v>906</v>
      </c>
      <c r="D433" s="63" t="s">
        <v>440</v>
      </c>
      <c r="E433" s="77" t="s">
        <v>1187</v>
      </c>
      <c r="F433" s="65">
        <v>48377</v>
      </c>
      <c r="G433" s="40">
        <v>47296.07</v>
      </c>
      <c r="H433" s="39">
        <f t="shared" si="6"/>
        <v>97.765611757653431</v>
      </c>
    </row>
    <row r="434" spans="1:8" ht="31.5" hidden="1" customHeight="1" x14ac:dyDescent="0.2">
      <c r="A434" s="88" t="s">
        <v>587</v>
      </c>
      <c r="B434" s="64" t="s">
        <v>654</v>
      </c>
      <c r="C434" s="64" t="s">
        <v>906</v>
      </c>
      <c r="D434" s="63" t="s">
        <v>441</v>
      </c>
      <c r="E434" s="77" t="s">
        <v>1188</v>
      </c>
      <c r="F434" s="65">
        <v>0</v>
      </c>
      <c r="G434" s="40">
        <v>0</v>
      </c>
      <c r="H434" s="39" t="e">
        <f t="shared" si="6"/>
        <v>#DIV/0!</v>
      </c>
    </row>
    <row r="435" spans="1:8" ht="31.5" customHeight="1" x14ac:dyDescent="0.2">
      <c r="A435" s="88" t="s">
        <v>587</v>
      </c>
      <c r="B435" s="64" t="s">
        <v>654</v>
      </c>
      <c r="C435" s="64" t="s">
        <v>906</v>
      </c>
      <c r="D435" s="63" t="s">
        <v>439</v>
      </c>
      <c r="E435" s="77" t="s">
        <v>1190</v>
      </c>
      <c r="F435" s="65">
        <v>125500</v>
      </c>
      <c r="G435" s="40">
        <v>119805.96</v>
      </c>
      <c r="H435" s="39">
        <f t="shared" si="6"/>
        <v>95.462916334661358</v>
      </c>
    </row>
    <row r="436" spans="1:8" ht="87" hidden="1" customHeight="1" x14ac:dyDescent="0.2">
      <c r="A436" s="88" t="s">
        <v>587</v>
      </c>
      <c r="B436" s="64" t="s">
        <v>654</v>
      </c>
      <c r="C436" s="64" t="s">
        <v>939</v>
      </c>
      <c r="D436" s="63"/>
      <c r="E436" s="77" t="s">
        <v>1095</v>
      </c>
      <c r="F436" s="65">
        <f>F437</f>
        <v>0</v>
      </c>
      <c r="G436" s="40">
        <f>G437</f>
        <v>0</v>
      </c>
      <c r="H436" s="39" t="e">
        <f t="shared" si="6"/>
        <v>#DIV/0!</v>
      </c>
    </row>
    <row r="437" spans="1:8" ht="86.25" hidden="1" customHeight="1" x14ac:dyDescent="0.2">
      <c r="A437" s="88" t="s">
        <v>587</v>
      </c>
      <c r="B437" s="64" t="s">
        <v>654</v>
      </c>
      <c r="C437" s="64" t="s">
        <v>771</v>
      </c>
      <c r="D437" s="63"/>
      <c r="E437" s="77" t="s">
        <v>1096</v>
      </c>
      <c r="F437" s="65">
        <f>F438</f>
        <v>0</v>
      </c>
      <c r="G437" s="40">
        <f>G438</f>
        <v>0</v>
      </c>
      <c r="H437" s="39" t="e">
        <f t="shared" si="6"/>
        <v>#DIV/0!</v>
      </c>
    </row>
    <row r="438" spans="1:8" ht="27" hidden="1" customHeight="1" x14ac:dyDescent="0.2">
      <c r="A438" s="88" t="s">
        <v>587</v>
      </c>
      <c r="B438" s="64" t="s">
        <v>654</v>
      </c>
      <c r="C438" s="64" t="s">
        <v>771</v>
      </c>
      <c r="D438" s="63" t="s">
        <v>439</v>
      </c>
      <c r="E438" s="77" t="s">
        <v>452</v>
      </c>
      <c r="F438" s="65">
        <v>0</v>
      </c>
      <c r="G438" s="40">
        <v>0</v>
      </c>
      <c r="H438" s="39" t="e">
        <f t="shared" si="6"/>
        <v>#DIV/0!</v>
      </c>
    </row>
    <row r="439" spans="1:8" ht="29.25" hidden="1" customHeight="1" x14ac:dyDescent="0.2">
      <c r="A439" s="88" t="s">
        <v>587</v>
      </c>
      <c r="B439" s="64" t="s">
        <v>654</v>
      </c>
      <c r="C439" s="64" t="s">
        <v>585</v>
      </c>
      <c r="D439" s="63"/>
      <c r="E439" s="77" t="s">
        <v>227</v>
      </c>
      <c r="F439" s="65">
        <f>F440+F441</f>
        <v>0</v>
      </c>
      <c r="G439" s="40">
        <f>G440+G441</f>
        <v>0</v>
      </c>
      <c r="H439" s="39" t="e">
        <f t="shared" si="6"/>
        <v>#DIV/0!</v>
      </c>
    </row>
    <row r="440" spans="1:8" ht="21" hidden="1" customHeight="1" x14ac:dyDescent="0.2">
      <c r="A440" s="88" t="s">
        <v>587</v>
      </c>
      <c r="B440" s="64" t="s">
        <v>654</v>
      </c>
      <c r="C440" s="64" t="s">
        <v>585</v>
      </c>
      <c r="D440" s="63" t="s">
        <v>440</v>
      </c>
      <c r="E440" s="77" t="s">
        <v>449</v>
      </c>
      <c r="F440" s="65">
        <v>0</v>
      </c>
      <c r="G440" s="40">
        <v>0</v>
      </c>
      <c r="H440" s="39" t="e">
        <f t="shared" si="6"/>
        <v>#DIV/0!</v>
      </c>
    </row>
    <row r="441" spans="1:8" ht="24.75" hidden="1" customHeight="1" x14ac:dyDescent="0.2">
      <c r="A441" s="88" t="s">
        <v>587</v>
      </c>
      <c r="B441" s="64" t="s">
        <v>654</v>
      </c>
      <c r="C441" s="64" t="s">
        <v>585</v>
      </c>
      <c r="D441" s="63" t="s">
        <v>439</v>
      </c>
      <c r="E441" s="77" t="s">
        <v>452</v>
      </c>
      <c r="F441" s="65">
        <v>0</v>
      </c>
      <c r="G441" s="40">
        <v>0</v>
      </c>
      <c r="H441" s="39" t="e">
        <f t="shared" si="6"/>
        <v>#DIV/0!</v>
      </c>
    </row>
    <row r="442" spans="1:8" ht="32.25" hidden="1" customHeight="1" x14ac:dyDescent="0.2">
      <c r="A442" s="88" t="s">
        <v>587</v>
      </c>
      <c r="B442" s="64" t="s">
        <v>654</v>
      </c>
      <c r="C442" s="64" t="s">
        <v>696</v>
      </c>
      <c r="D442" s="63"/>
      <c r="E442" s="77" t="s">
        <v>697</v>
      </c>
      <c r="F442" s="65">
        <f>F443</f>
        <v>0</v>
      </c>
      <c r="G442" s="40">
        <f>G443</f>
        <v>0</v>
      </c>
      <c r="H442" s="39" t="e">
        <f t="shared" si="6"/>
        <v>#DIV/0!</v>
      </c>
    </row>
    <row r="443" spans="1:8" ht="21" hidden="1" customHeight="1" x14ac:dyDescent="0.2">
      <c r="A443" s="88" t="s">
        <v>587</v>
      </c>
      <c r="B443" s="64" t="s">
        <v>654</v>
      </c>
      <c r="C443" s="64" t="s">
        <v>696</v>
      </c>
      <c r="D443" s="63" t="s">
        <v>440</v>
      </c>
      <c r="E443" s="77" t="s">
        <v>449</v>
      </c>
      <c r="F443" s="65">
        <v>0</v>
      </c>
      <c r="G443" s="40">
        <v>0</v>
      </c>
      <c r="H443" s="39" t="e">
        <f t="shared" si="6"/>
        <v>#DIV/0!</v>
      </c>
    </row>
    <row r="444" spans="1:8" ht="41.25" customHeight="1" x14ac:dyDescent="0.2">
      <c r="A444" s="82" t="s">
        <v>605</v>
      </c>
      <c r="B444" s="84"/>
      <c r="C444" s="82"/>
      <c r="D444" s="82"/>
      <c r="E444" s="104" t="s">
        <v>1001</v>
      </c>
      <c r="F444" s="69">
        <f>F445+F475+F562+F572+F583+F614</f>
        <v>314347677.98999995</v>
      </c>
      <c r="G444" s="38">
        <f>G445+G475+G562+G572+G583+G614</f>
        <v>314302452.94</v>
      </c>
      <c r="H444" s="38">
        <f t="shared" si="6"/>
        <v>99.985613047855438</v>
      </c>
    </row>
    <row r="445" spans="1:8" ht="15.75" customHeight="1" x14ac:dyDescent="0.2">
      <c r="A445" s="63" t="s">
        <v>605</v>
      </c>
      <c r="B445" s="63" t="s">
        <v>424</v>
      </c>
      <c r="C445" s="82"/>
      <c r="D445" s="82"/>
      <c r="E445" s="77" t="s">
        <v>425</v>
      </c>
      <c r="F445" s="66">
        <f>F447+F451+F462+F457+F459+F464+F466+F469+F471+F473+F455+F453</f>
        <v>62927201.079999998</v>
      </c>
      <c r="G445" s="39">
        <f>G447+G451+G462+G457+G459+G464+G466+G469+G471+G473+G455+G453</f>
        <v>62927194.049999997</v>
      </c>
      <c r="H445" s="39">
        <f t="shared" si="6"/>
        <v>99.999988828360586</v>
      </c>
    </row>
    <row r="446" spans="1:8" ht="53.25" customHeight="1" x14ac:dyDescent="0.2">
      <c r="A446" s="63" t="s">
        <v>605</v>
      </c>
      <c r="B446" s="63" t="s">
        <v>424</v>
      </c>
      <c r="C446" s="63" t="s">
        <v>958</v>
      </c>
      <c r="D446" s="82"/>
      <c r="E446" s="77" t="s">
        <v>1129</v>
      </c>
      <c r="F446" s="66">
        <f>F447+F451</f>
        <v>10735187</v>
      </c>
      <c r="G446" s="39">
        <f>G447+G451</f>
        <v>10735187</v>
      </c>
      <c r="H446" s="39">
        <f t="shared" si="6"/>
        <v>100</v>
      </c>
    </row>
    <row r="447" spans="1:8" ht="42" customHeight="1" x14ac:dyDescent="0.2">
      <c r="A447" s="63" t="s">
        <v>605</v>
      </c>
      <c r="B447" s="63" t="s">
        <v>424</v>
      </c>
      <c r="C447" s="63" t="s">
        <v>908</v>
      </c>
      <c r="D447" s="63"/>
      <c r="E447" s="77" t="s">
        <v>1130</v>
      </c>
      <c r="F447" s="66">
        <f>F448+F449+F450</f>
        <v>10604187</v>
      </c>
      <c r="G447" s="39">
        <f>G448+G449+G450</f>
        <v>10604187</v>
      </c>
      <c r="H447" s="39">
        <f t="shared" si="6"/>
        <v>100</v>
      </c>
    </row>
    <row r="448" spans="1:8" ht="25.5" hidden="1" customHeight="1" x14ac:dyDescent="0.2">
      <c r="A448" s="63" t="s">
        <v>605</v>
      </c>
      <c r="B448" s="63" t="s">
        <v>424</v>
      </c>
      <c r="C448" s="63" t="s">
        <v>908</v>
      </c>
      <c r="D448" s="63" t="s">
        <v>439</v>
      </c>
      <c r="E448" s="77" t="s">
        <v>452</v>
      </c>
      <c r="F448" s="66">
        <v>0</v>
      </c>
      <c r="G448" s="39">
        <v>0</v>
      </c>
      <c r="H448" s="39" t="e">
        <f t="shared" si="6"/>
        <v>#DIV/0!</v>
      </c>
    </row>
    <row r="449" spans="1:8" ht="45.75" customHeight="1" x14ac:dyDescent="0.2">
      <c r="A449" s="63" t="s">
        <v>605</v>
      </c>
      <c r="B449" s="63" t="s">
        <v>424</v>
      </c>
      <c r="C449" s="63" t="s">
        <v>908</v>
      </c>
      <c r="D449" s="63">
        <v>611</v>
      </c>
      <c r="E449" s="77" t="s">
        <v>1193</v>
      </c>
      <c r="F449" s="66">
        <v>10458187</v>
      </c>
      <c r="G449" s="39">
        <v>10458187</v>
      </c>
      <c r="H449" s="39">
        <f t="shared" si="6"/>
        <v>100</v>
      </c>
    </row>
    <row r="450" spans="1:8" ht="20.25" customHeight="1" x14ac:dyDescent="0.2">
      <c r="A450" s="63" t="s">
        <v>605</v>
      </c>
      <c r="B450" s="63" t="s">
        <v>424</v>
      </c>
      <c r="C450" s="63" t="s">
        <v>908</v>
      </c>
      <c r="D450" s="63" t="s">
        <v>334</v>
      </c>
      <c r="E450" s="77" t="s">
        <v>335</v>
      </c>
      <c r="F450" s="66">
        <v>146000</v>
      </c>
      <c r="G450" s="39">
        <v>146000</v>
      </c>
      <c r="H450" s="39">
        <f t="shared" si="6"/>
        <v>100</v>
      </c>
    </row>
    <row r="451" spans="1:8" ht="54" customHeight="1" x14ac:dyDescent="0.2">
      <c r="A451" s="63" t="s">
        <v>605</v>
      </c>
      <c r="B451" s="63" t="s">
        <v>424</v>
      </c>
      <c r="C451" s="63" t="s">
        <v>814</v>
      </c>
      <c r="D451" s="63"/>
      <c r="E451" s="77" t="s">
        <v>1131</v>
      </c>
      <c r="F451" s="66">
        <f>F452</f>
        <v>131000</v>
      </c>
      <c r="G451" s="39">
        <f>G452</f>
        <v>131000</v>
      </c>
      <c r="H451" s="39">
        <f t="shared" si="6"/>
        <v>100</v>
      </c>
    </row>
    <row r="452" spans="1:8" ht="46.5" customHeight="1" x14ac:dyDescent="0.2">
      <c r="A452" s="63" t="s">
        <v>605</v>
      </c>
      <c r="B452" s="63" t="s">
        <v>424</v>
      </c>
      <c r="C452" s="63" t="s">
        <v>814</v>
      </c>
      <c r="D452" s="63">
        <v>611</v>
      </c>
      <c r="E452" s="77" t="s">
        <v>1193</v>
      </c>
      <c r="F452" s="66">
        <v>131000</v>
      </c>
      <c r="G452" s="39">
        <v>131000</v>
      </c>
      <c r="H452" s="39">
        <f t="shared" si="6"/>
        <v>100</v>
      </c>
    </row>
    <row r="453" spans="1:8" ht="46.5" customHeight="1" x14ac:dyDescent="0.2">
      <c r="A453" s="63" t="s">
        <v>605</v>
      </c>
      <c r="B453" s="63" t="s">
        <v>424</v>
      </c>
      <c r="C453" s="63" t="s">
        <v>1258</v>
      </c>
      <c r="D453" s="63"/>
      <c r="E453" s="77" t="s">
        <v>1259</v>
      </c>
      <c r="F453" s="66">
        <f>F454</f>
        <v>331000</v>
      </c>
      <c r="G453" s="39">
        <f>G454</f>
        <v>331000</v>
      </c>
      <c r="H453" s="39">
        <f t="shared" si="6"/>
        <v>100</v>
      </c>
    </row>
    <row r="454" spans="1:8" ht="21" customHeight="1" x14ac:dyDescent="0.2">
      <c r="A454" s="63" t="s">
        <v>605</v>
      </c>
      <c r="B454" s="63" t="s">
        <v>424</v>
      </c>
      <c r="C454" s="63" t="s">
        <v>1258</v>
      </c>
      <c r="D454" s="63" t="s">
        <v>334</v>
      </c>
      <c r="E454" s="77" t="s">
        <v>335</v>
      </c>
      <c r="F454" s="66">
        <v>331000</v>
      </c>
      <c r="G454" s="39">
        <v>331000</v>
      </c>
      <c r="H454" s="39">
        <f t="shared" si="6"/>
        <v>100</v>
      </c>
    </row>
    <row r="455" spans="1:8" ht="56.25" customHeight="1" x14ac:dyDescent="0.2">
      <c r="A455" s="63" t="s">
        <v>605</v>
      </c>
      <c r="B455" s="63" t="s">
        <v>424</v>
      </c>
      <c r="C455" s="63" t="s">
        <v>842</v>
      </c>
      <c r="D455" s="63"/>
      <c r="E455" s="77" t="s">
        <v>1132</v>
      </c>
      <c r="F455" s="66">
        <f>F456</f>
        <v>22573000</v>
      </c>
      <c r="G455" s="39">
        <f>G456</f>
        <v>22573000</v>
      </c>
      <c r="H455" s="39">
        <f t="shared" si="6"/>
        <v>100</v>
      </c>
    </row>
    <row r="456" spans="1:8" ht="42.75" customHeight="1" x14ac:dyDescent="0.2">
      <c r="A456" s="63" t="s">
        <v>605</v>
      </c>
      <c r="B456" s="63" t="s">
        <v>424</v>
      </c>
      <c r="C456" s="63" t="s">
        <v>842</v>
      </c>
      <c r="D456" s="63">
        <v>611</v>
      </c>
      <c r="E456" s="77" t="s">
        <v>1193</v>
      </c>
      <c r="F456" s="66">
        <v>22573000</v>
      </c>
      <c r="G456" s="39">
        <v>22573000</v>
      </c>
      <c r="H456" s="39">
        <f t="shared" si="6"/>
        <v>100</v>
      </c>
    </row>
    <row r="457" spans="1:8" ht="55.5" customHeight="1" x14ac:dyDescent="0.2">
      <c r="A457" s="63" t="s">
        <v>605</v>
      </c>
      <c r="B457" s="63" t="s">
        <v>424</v>
      </c>
      <c r="C457" s="63" t="s">
        <v>909</v>
      </c>
      <c r="D457" s="63"/>
      <c r="E457" s="77" t="s">
        <v>1132</v>
      </c>
      <c r="F457" s="66">
        <f>F458</f>
        <v>29052900</v>
      </c>
      <c r="G457" s="39">
        <f>G458</f>
        <v>29052900</v>
      </c>
      <c r="H457" s="39">
        <f t="shared" si="6"/>
        <v>100</v>
      </c>
    </row>
    <row r="458" spans="1:8" ht="45.75" customHeight="1" x14ac:dyDescent="0.2">
      <c r="A458" s="63" t="s">
        <v>605</v>
      </c>
      <c r="B458" s="63" t="s">
        <v>424</v>
      </c>
      <c r="C458" s="63" t="s">
        <v>909</v>
      </c>
      <c r="D458" s="63">
        <v>611</v>
      </c>
      <c r="E458" s="77" t="s">
        <v>1193</v>
      </c>
      <c r="F458" s="66">
        <v>29052900</v>
      </c>
      <c r="G458" s="39">
        <v>29052900</v>
      </c>
      <c r="H458" s="39">
        <f t="shared" si="6"/>
        <v>100</v>
      </c>
    </row>
    <row r="459" spans="1:8" ht="56.25" customHeight="1" x14ac:dyDescent="0.2">
      <c r="A459" s="63" t="s">
        <v>605</v>
      </c>
      <c r="B459" s="63" t="s">
        <v>424</v>
      </c>
      <c r="C459" s="63" t="s">
        <v>910</v>
      </c>
      <c r="D459" s="63"/>
      <c r="E459" s="77" t="s">
        <v>1132</v>
      </c>
      <c r="F459" s="66">
        <f>F461+F460</f>
        <v>95114.08</v>
      </c>
      <c r="G459" s="39">
        <f>G461+G460</f>
        <v>95107.05</v>
      </c>
      <c r="H459" s="39">
        <f t="shared" si="6"/>
        <v>99.992608875573424</v>
      </c>
    </row>
    <row r="460" spans="1:8" ht="46.5" customHeight="1" x14ac:dyDescent="0.2">
      <c r="A460" s="63" t="s">
        <v>605</v>
      </c>
      <c r="B460" s="63" t="s">
        <v>424</v>
      </c>
      <c r="C460" s="63" t="s">
        <v>910</v>
      </c>
      <c r="D460" s="63">
        <v>611</v>
      </c>
      <c r="E460" s="77" t="s">
        <v>1193</v>
      </c>
      <c r="F460" s="66">
        <v>54460</v>
      </c>
      <c r="G460" s="39">
        <v>54452.97</v>
      </c>
      <c r="H460" s="39">
        <f t="shared" ref="H460:H523" si="7">G460/F460*100</f>
        <v>99.987091443261107</v>
      </c>
    </row>
    <row r="461" spans="1:8" ht="17.25" customHeight="1" x14ac:dyDescent="0.2">
      <c r="A461" s="63" t="s">
        <v>605</v>
      </c>
      <c r="B461" s="63" t="s">
        <v>424</v>
      </c>
      <c r="C461" s="63" t="s">
        <v>910</v>
      </c>
      <c r="D461" s="63" t="s">
        <v>334</v>
      </c>
      <c r="E461" s="77" t="s">
        <v>335</v>
      </c>
      <c r="F461" s="66">
        <v>40654.080000000002</v>
      </c>
      <c r="G461" s="39">
        <v>40654.080000000002</v>
      </c>
      <c r="H461" s="39">
        <f t="shared" si="7"/>
        <v>100</v>
      </c>
    </row>
    <row r="462" spans="1:8" ht="48" customHeight="1" x14ac:dyDescent="0.2">
      <c r="A462" s="63" t="s">
        <v>605</v>
      </c>
      <c r="B462" s="63" t="s">
        <v>424</v>
      </c>
      <c r="C462" s="63" t="s">
        <v>1212</v>
      </c>
      <c r="D462" s="63"/>
      <c r="E462" s="77" t="s">
        <v>1240</v>
      </c>
      <c r="F462" s="66">
        <f>F463</f>
        <v>140000</v>
      </c>
      <c r="G462" s="39">
        <f>G463</f>
        <v>140000</v>
      </c>
      <c r="H462" s="39">
        <f t="shared" si="7"/>
        <v>100</v>
      </c>
    </row>
    <row r="463" spans="1:8" ht="19.5" customHeight="1" x14ac:dyDescent="0.2">
      <c r="A463" s="63" t="s">
        <v>605</v>
      </c>
      <c r="B463" s="63" t="s">
        <v>424</v>
      </c>
      <c r="C463" s="63" t="s">
        <v>1212</v>
      </c>
      <c r="D463" s="63" t="s">
        <v>334</v>
      </c>
      <c r="E463" s="77" t="s">
        <v>335</v>
      </c>
      <c r="F463" s="66">
        <v>140000</v>
      </c>
      <c r="G463" s="39">
        <v>140000</v>
      </c>
      <c r="H463" s="39">
        <f t="shared" si="7"/>
        <v>100</v>
      </c>
    </row>
    <row r="464" spans="1:8" ht="27" hidden="1" customHeight="1" x14ac:dyDescent="0.2">
      <c r="A464" s="63" t="s">
        <v>605</v>
      </c>
      <c r="B464" s="63" t="s">
        <v>424</v>
      </c>
      <c r="C464" s="63">
        <v>4219900</v>
      </c>
      <c r="D464" s="63"/>
      <c r="E464" s="77" t="s">
        <v>73</v>
      </c>
      <c r="F464" s="66">
        <f>F465</f>
        <v>0</v>
      </c>
      <c r="G464" s="39">
        <f>G465</f>
        <v>0</v>
      </c>
      <c r="H464" s="39" t="e">
        <f t="shared" si="7"/>
        <v>#DIV/0!</v>
      </c>
    </row>
    <row r="465" spans="1:8" ht="33.75" hidden="1" customHeight="1" x14ac:dyDescent="0.2">
      <c r="A465" s="63" t="s">
        <v>605</v>
      </c>
      <c r="B465" s="63" t="s">
        <v>424</v>
      </c>
      <c r="C465" s="63">
        <v>4219900</v>
      </c>
      <c r="D465" s="63">
        <v>611</v>
      </c>
      <c r="E465" s="77" t="s">
        <v>455</v>
      </c>
      <c r="F465" s="66">
        <v>0</v>
      </c>
      <c r="G465" s="39">
        <v>0</v>
      </c>
      <c r="H465" s="39" t="e">
        <f t="shared" si="7"/>
        <v>#DIV/0!</v>
      </c>
    </row>
    <row r="466" spans="1:8" ht="37.5" hidden="1" customHeight="1" x14ac:dyDescent="0.2">
      <c r="A466" s="63" t="s">
        <v>605</v>
      </c>
      <c r="B466" s="63" t="s">
        <v>424</v>
      </c>
      <c r="C466" s="63">
        <v>7951200</v>
      </c>
      <c r="D466" s="63"/>
      <c r="E466" s="77" t="s">
        <v>722</v>
      </c>
      <c r="F466" s="66">
        <f>F467+F468</f>
        <v>0</v>
      </c>
      <c r="G466" s="39">
        <f>G467+G468</f>
        <v>0</v>
      </c>
      <c r="H466" s="39" t="e">
        <f t="shared" si="7"/>
        <v>#DIV/0!</v>
      </c>
    </row>
    <row r="467" spans="1:8" ht="26.25" hidden="1" customHeight="1" x14ac:dyDescent="0.2">
      <c r="A467" s="63" t="s">
        <v>605</v>
      </c>
      <c r="B467" s="63" t="s">
        <v>424</v>
      </c>
      <c r="C467" s="63">
        <v>7951200</v>
      </c>
      <c r="D467" s="63">
        <v>244</v>
      </c>
      <c r="E467" s="77" t="s">
        <v>452</v>
      </c>
      <c r="F467" s="66">
        <v>0</v>
      </c>
      <c r="G467" s="39">
        <v>0</v>
      </c>
      <c r="H467" s="39" t="e">
        <f t="shared" si="7"/>
        <v>#DIV/0!</v>
      </c>
    </row>
    <row r="468" spans="1:8" ht="34.5" hidden="1" customHeight="1" x14ac:dyDescent="0.2">
      <c r="A468" s="63" t="s">
        <v>605</v>
      </c>
      <c r="B468" s="63" t="s">
        <v>424</v>
      </c>
      <c r="C468" s="63">
        <v>7951200</v>
      </c>
      <c r="D468" s="63">
        <v>611</v>
      </c>
      <c r="E468" s="77" t="s">
        <v>455</v>
      </c>
      <c r="F468" s="66">
        <v>0</v>
      </c>
      <c r="G468" s="39">
        <v>0</v>
      </c>
      <c r="H468" s="39" t="e">
        <f t="shared" si="7"/>
        <v>#DIV/0!</v>
      </c>
    </row>
    <row r="469" spans="1:8" ht="38.25" hidden="1" customHeight="1" x14ac:dyDescent="0.2">
      <c r="A469" s="63" t="s">
        <v>605</v>
      </c>
      <c r="B469" s="63" t="s">
        <v>424</v>
      </c>
      <c r="C469" s="63">
        <v>7951208</v>
      </c>
      <c r="D469" s="63"/>
      <c r="E469" s="77" t="s">
        <v>717</v>
      </c>
      <c r="F469" s="66">
        <f>F470</f>
        <v>0</v>
      </c>
      <c r="G469" s="39">
        <f>G470</f>
        <v>0</v>
      </c>
      <c r="H469" s="39" t="e">
        <f t="shared" si="7"/>
        <v>#DIV/0!</v>
      </c>
    </row>
    <row r="470" spans="1:8" ht="39" hidden="1" customHeight="1" x14ac:dyDescent="0.2">
      <c r="A470" s="63" t="s">
        <v>605</v>
      </c>
      <c r="B470" s="63" t="s">
        <v>424</v>
      </c>
      <c r="C470" s="63">
        <v>7951208</v>
      </c>
      <c r="D470" s="63" t="s">
        <v>445</v>
      </c>
      <c r="E470" s="77" t="s">
        <v>455</v>
      </c>
      <c r="F470" s="66">
        <v>0</v>
      </c>
      <c r="G470" s="39">
        <v>0</v>
      </c>
      <c r="H470" s="39" t="e">
        <f t="shared" si="7"/>
        <v>#DIV/0!</v>
      </c>
    </row>
    <row r="471" spans="1:8" ht="36.75" hidden="1" customHeight="1" x14ac:dyDescent="0.2">
      <c r="A471" s="63" t="s">
        <v>605</v>
      </c>
      <c r="B471" s="63" t="s">
        <v>424</v>
      </c>
      <c r="C471" s="63">
        <v>7951209</v>
      </c>
      <c r="D471" s="63"/>
      <c r="E471" s="77" t="s">
        <v>718</v>
      </c>
      <c r="F471" s="66">
        <f>F472</f>
        <v>0</v>
      </c>
      <c r="G471" s="39">
        <f>G472</f>
        <v>0</v>
      </c>
      <c r="H471" s="39" t="e">
        <f t="shared" si="7"/>
        <v>#DIV/0!</v>
      </c>
    </row>
    <row r="472" spans="1:8" ht="39" hidden="1" customHeight="1" x14ac:dyDescent="0.2">
      <c r="A472" s="63" t="s">
        <v>605</v>
      </c>
      <c r="B472" s="63" t="s">
        <v>424</v>
      </c>
      <c r="C472" s="63">
        <v>7951209</v>
      </c>
      <c r="D472" s="63" t="s">
        <v>445</v>
      </c>
      <c r="E472" s="77" t="s">
        <v>455</v>
      </c>
      <c r="F472" s="66">
        <v>0</v>
      </c>
      <c r="G472" s="39">
        <v>0</v>
      </c>
      <c r="H472" s="39" t="e">
        <f t="shared" si="7"/>
        <v>#DIV/0!</v>
      </c>
    </row>
    <row r="473" spans="1:8" ht="33.75" hidden="1" customHeight="1" x14ac:dyDescent="0.2">
      <c r="A473" s="63" t="s">
        <v>605</v>
      </c>
      <c r="B473" s="63" t="s">
        <v>424</v>
      </c>
      <c r="C473" s="63">
        <v>7951299</v>
      </c>
      <c r="D473" s="63"/>
      <c r="E473" s="77" t="s">
        <v>719</v>
      </c>
      <c r="F473" s="66">
        <f>F474</f>
        <v>0</v>
      </c>
      <c r="G473" s="39">
        <f>G474</f>
        <v>0</v>
      </c>
      <c r="H473" s="39" t="e">
        <f t="shared" si="7"/>
        <v>#DIV/0!</v>
      </c>
    </row>
    <row r="474" spans="1:8" ht="27" hidden="1" customHeight="1" x14ac:dyDescent="0.2">
      <c r="A474" s="63" t="s">
        <v>605</v>
      </c>
      <c r="B474" s="63" t="s">
        <v>424</v>
      </c>
      <c r="C474" s="63">
        <v>7951299</v>
      </c>
      <c r="D474" s="63" t="s">
        <v>439</v>
      </c>
      <c r="E474" s="77" t="s">
        <v>452</v>
      </c>
      <c r="F474" s="66">
        <v>0</v>
      </c>
      <c r="G474" s="39">
        <v>0</v>
      </c>
      <c r="H474" s="39" t="e">
        <f t="shared" si="7"/>
        <v>#DIV/0!</v>
      </c>
    </row>
    <row r="475" spans="1:8" ht="17.25" customHeight="1" x14ac:dyDescent="0.2">
      <c r="A475" s="63" t="s">
        <v>605</v>
      </c>
      <c r="B475" s="63" t="s">
        <v>545</v>
      </c>
      <c r="C475" s="63"/>
      <c r="D475" s="63"/>
      <c r="E475" s="77" t="s">
        <v>546</v>
      </c>
      <c r="F475" s="66">
        <f>F479+F482+F500+F503+F512+F515+F520+F527+F532+F507+F509+F517+F529+F535+F537+F539+F541+F543+F545+F547+F550+F552+F554+F556+F558+F560+F486+F488+F490+F498+F484+F476+F493+F495+F522+F524</f>
        <v>228174440.75999999</v>
      </c>
      <c r="G475" s="39">
        <f>G479+G482+G500+G503+G512+G515+G520+G527+G532+G507+G509+G517+G529+G535+G537+G539+G541+G543+G545+G547+G550+G552+G554+G556+G558+G560+G486+G488+G490+G498+G484+G476+G493+G495+G522+G524</f>
        <v>228132155.08000001</v>
      </c>
      <c r="H475" s="39">
        <f t="shared" si="7"/>
        <v>99.981467827921861</v>
      </c>
    </row>
    <row r="476" spans="1:8" ht="34.5" customHeight="1" x14ac:dyDescent="0.2">
      <c r="A476" s="63" t="s">
        <v>605</v>
      </c>
      <c r="B476" s="63" t="s">
        <v>545</v>
      </c>
      <c r="C476" s="63" t="s">
        <v>1260</v>
      </c>
      <c r="D476" s="63"/>
      <c r="E476" s="77" t="s">
        <v>1261</v>
      </c>
      <c r="F476" s="66">
        <f>F477</f>
        <v>200158</v>
      </c>
      <c r="G476" s="39">
        <f>G477</f>
        <v>200158</v>
      </c>
      <c r="H476" s="39">
        <f t="shared" si="7"/>
        <v>100</v>
      </c>
    </row>
    <row r="477" spans="1:8" ht="46.5" customHeight="1" x14ac:dyDescent="0.2">
      <c r="A477" s="63" t="s">
        <v>605</v>
      </c>
      <c r="B477" s="63" t="s">
        <v>545</v>
      </c>
      <c r="C477" s="63" t="s">
        <v>1260</v>
      </c>
      <c r="D477" s="63" t="s">
        <v>445</v>
      </c>
      <c r="E477" s="77" t="s">
        <v>1193</v>
      </c>
      <c r="F477" s="66">
        <v>200158</v>
      </c>
      <c r="G477" s="39">
        <v>200158</v>
      </c>
      <c r="H477" s="39">
        <f t="shared" si="7"/>
        <v>100</v>
      </c>
    </row>
    <row r="478" spans="1:8" ht="60" customHeight="1" x14ac:dyDescent="0.2">
      <c r="A478" s="63" t="s">
        <v>605</v>
      </c>
      <c r="B478" s="63" t="s">
        <v>545</v>
      </c>
      <c r="C478" s="63" t="s">
        <v>959</v>
      </c>
      <c r="D478" s="63"/>
      <c r="E478" s="77" t="s">
        <v>1133</v>
      </c>
      <c r="F478" s="66">
        <f>F479+F482</f>
        <v>3798188</v>
      </c>
      <c r="G478" s="39">
        <f>G479+G482</f>
        <v>3798188</v>
      </c>
      <c r="H478" s="39">
        <f t="shared" si="7"/>
        <v>100</v>
      </c>
    </row>
    <row r="479" spans="1:8" ht="77.25" customHeight="1" x14ac:dyDescent="0.2">
      <c r="A479" s="63" t="s">
        <v>605</v>
      </c>
      <c r="B479" s="63" t="s">
        <v>545</v>
      </c>
      <c r="C479" s="63" t="s">
        <v>766</v>
      </c>
      <c r="D479" s="63"/>
      <c r="E479" s="77" t="s">
        <v>1134</v>
      </c>
      <c r="F479" s="66">
        <f>F480+F481</f>
        <v>696600</v>
      </c>
      <c r="G479" s="39">
        <f>G480+G481</f>
        <v>696600</v>
      </c>
      <c r="H479" s="39">
        <f t="shared" si="7"/>
        <v>100</v>
      </c>
    </row>
    <row r="480" spans="1:8" ht="47.25" customHeight="1" x14ac:dyDescent="0.2">
      <c r="A480" s="63" t="s">
        <v>605</v>
      </c>
      <c r="B480" s="63" t="s">
        <v>545</v>
      </c>
      <c r="C480" s="63" t="s">
        <v>766</v>
      </c>
      <c r="D480" s="63" t="s">
        <v>445</v>
      </c>
      <c r="E480" s="77" t="s">
        <v>1193</v>
      </c>
      <c r="F480" s="66">
        <v>475600</v>
      </c>
      <c r="G480" s="39">
        <v>475600</v>
      </c>
      <c r="H480" s="39">
        <f t="shared" si="7"/>
        <v>100</v>
      </c>
    </row>
    <row r="481" spans="1:8" ht="18" customHeight="1" x14ac:dyDescent="0.2">
      <c r="A481" s="63" t="s">
        <v>605</v>
      </c>
      <c r="B481" s="63" t="s">
        <v>545</v>
      </c>
      <c r="C481" s="63" t="s">
        <v>766</v>
      </c>
      <c r="D481" s="63" t="s">
        <v>334</v>
      </c>
      <c r="E481" s="77" t="s">
        <v>335</v>
      </c>
      <c r="F481" s="66">
        <v>221000</v>
      </c>
      <c r="G481" s="39">
        <v>221000</v>
      </c>
      <c r="H481" s="39">
        <f t="shared" si="7"/>
        <v>100</v>
      </c>
    </row>
    <row r="482" spans="1:8" ht="66" customHeight="1" x14ac:dyDescent="0.2">
      <c r="A482" s="63" t="s">
        <v>605</v>
      </c>
      <c r="B482" s="63" t="s">
        <v>545</v>
      </c>
      <c r="C482" s="63" t="s">
        <v>767</v>
      </c>
      <c r="D482" s="63"/>
      <c r="E482" s="77" t="s">
        <v>1135</v>
      </c>
      <c r="F482" s="66">
        <f>F483</f>
        <v>3101588</v>
      </c>
      <c r="G482" s="39">
        <f>G483</f>
        <v>3101588</v>
      </c>
      <c r="H482" s="39">
        <f t="shared" si="7"/>
        <v>100</v>
      </c>
    </row>
    <row r="483" spans="1:8" ht="45" customHeight="1" x14ac:dyDescent="0.2">
      <c r="A483" s="63" t="s">
        <v>605</v>
      </c>
      <c r="B483" s="63" t="s">
        <v>545</v>
      </c>
      <c r="C483" s="63" t="s">
        <v>767</v>
      </c>
      <c r="D483" s="63" t="s">
        <v>445</v>
      </c>
      <c r="E483" s="77" t="s">
        <v>1193</v>
      </c>
      <c r="F483" s="66">
        <v>3101588</v>
      </c>
      <c r="G483" s="39">
        <v>3101588</v>
      </c>
      <c r="H483" s="39">
        <f t="shared" si="7"/>
        <v>100</v>
      </c>
    </row>
    <row r="484" spans="1:8" ht="55.5" customHeight="1" x14ac:dyDescent="0.2">
      <c r="A484" s="63" t="s">
        <v>605</v>
      </c>
      <c r="B484" s="63" t="s">
        <v>545</v>
      </c>
      <c r="C484" s="63" t="s">
        <v>842</v>
      </c>
      <c r="D484" s="63"/>
      <c r="E484" s="77" t="s">
        <v>1132</v>
      </c>
      <c r="F484" s="66">
        <f>F485</f>
        <v>1404000</v>
      </c>
      <c r="G484" s="39">
        <f>G485</f>
        <v>1404000</v>
      </c>
      <c r="H484" s="39">
        <f t="shared" si="7"/>
        <v>100</v>
      </c>
    </row>
    <row r="485" spans="1:8" ht="18.75" customHeight="1" x14ac:dyDescent="0.2">
      <c r="A485" s="63" t="s">
        <v>605</v>
      </c>
      <c r="B485" s="63" t="s">
        <v>545</v>
      </c>
      <c r="C485" s="63" t="s">
        <v>842</v>
      </c>
      <c r="D485" s="63" t="s">
        <v>334</v>
      </c>
      <c r="E485" s="77" t="s">
        <v>335</v>
      </c>
      <c r="F485" s="66">
        <v>1404000</v>
      </c>
      <c r="G485" s="39">
        <v>1404000</v>
      </c>
      <c r="H485" s="39">
        <f t="shared" si="7"/>
        <v>100</v>
      </c>
    </row>
    <row r="486" spans="1:8" ht="63" customHeight="1" x14ac:dyDescent="0.2">
      <c r="A486" s="66" t="s">
        <v>605</v>
      </c>
      <c r="B486" s="66" t="s">
        <v>545</v>
      </c>
      <c r="C486" s="66" t="s">
        <v>909</v>
      </c>
      <c r="D486" s="66"/>
      <c r="E486" s="77" t="s">
        <v>1136</v>
      </c>
      <c r="F486" s="66">
        <f>F487</f>
        <v>162488100</v>
      </c>
      <c r="G486" s="39">
        <f>G487</f>
        <v>162488100</v>
      </c>
      <c r="H486" s="39">
        <f t="shared" si="7"/>
        <v>100</v>
      </c>
    </row>
    <row r="487" spans="1:8" ht="47.25" customHeight="1" x14ac:dyDescent="0.2">
      <c r="A487" s="66" t="s">
        <v>605</v>
      </c>
      <c r="B487" s="66" t="s">
        <v>545</v>
      </c>
      <c r="C487" s="66" t="s">
        <v>909</v>
      </c>
      <c r="D487" s="66" t="s">
        <v>445</v>
      </c>
      <c r="E487" s="77" t="s">
        <v>1193</v>
      </c>
      <c r="F487" s="66">
        <v>162488100</v>
      </c>
      <c r="G487" s="39">
        <v>162488100</v>
      </c>
      <c r="H487" s="39">
        <f t="shared" si="7"/>
        <v>100</v>
      </c>
    </row>
    <row r="488" spans="1:8" ht="53.25" customHeight="1" x14ac:dyDescent="0.2">
      <c r="A488" s="66" t="s">
        <v>605</v>
      </c>
      <c r="B488" s="66" t="s">
        <v>545</v>
      </c>
      <c r="C488" s="66" t="s">
        <v>915</v>
      </c>
      <c r="D488" s="66"/>
      <c r="E488" s="77" t="s">
        <v>1137</v>
      </c>
      <c r="F488" s="66">
        <f>F489</f>
        <v>2726000</v>
      </c>
      <c r="G488" s="39">
        <f>G489</f>
        <v>2726000</v>
      </c>
      <c r="H488" s="39">
        <f t="shared" si="7"/>
        <v>100</v>
      </c>
    </row>
    <row r="489" spans="1:8" ht="46.5" customHeight="1" x14ac:dyDescent="0.2">
      <c r="A489" s="66" t="s">
        <v>605</v>
      </c>
      <c r="B489" s="66" t="s">
        <v>545</v>
      </c>
      <c r="C489" s="66" t="s">
        <v>915</v>
      </c>
      <c r="D489" s="66" t="s">
        <v>445</v>
      </c>
      <c r="E489" s="77" t="s">
        <v>1193</v>
      </c>
      <c r="F489" s="66">
        <v>2726000</v>
      </c>
      <c r="G489" s="39">
        <v>2726000</v>
      </c>
      <c r="H489" s="39">
        <f t="shared" si="7"/>
        <v>100</v>
      </c>
    </row>
    <row r="490" spans="1:8" ht="62.25" customHeight="1" x14ac:dyDescent="0.2">
      <c r="A490" s="66" t="s">
        <v>605</v>
      </c>
      <c r="B490" s="66" t="s">
        <v>545</v>
      </c>
      <c r="C490" s="66" t="s">
        <v>910</v>
      </c>
      <c r="D490" s="66"/>
      <c r="E490" s="77" t="s">
        <v>1136</v>
      </c>
      <c r="F490" s="66">
        <f>F492+F491</f>
        <v>1349885.92</v>
      </c>
      <c r="G490" s="39">
        <f>G492+G491</f>
        <v>1307622.8599999999</v>
      </c>
      <c r="H490" s="39">
        <f t="shared" si="7"/>
        <v>96.869138393561428</v>
      </c>
    </row>
    <row r="491" spans="1:8" ht="48.75" customHeight="1" x14ac:dyDescent="0.2">
      <c r="A491" s="66" t="s">
        <v>605</v>
      </c>
      <c r="B491" s="66" t="s">
        <v>545</v>
      </c>
      <c r="C491" s="66" t="s">
        <v>910</v>
      </c>
      <c r="D491" s="66" t="s">
        <v>445</v>
      </c>
      <c r="E491" s="77" t="s">
        <v>1193</v>
      </c>
      <c r="F491" s="66">
        <v>552742.22</v>
      </c>
      <c r="G491" s="39">
        <v>510479.16</v>
      </c>
      <c r="H491" s="39">
        <f t="shared" si="7"/>
        <v>92.353929468242896</v>
      </c>
    </row>
    <row r="492" spans="1:8" ht="17.25" customHeight="1" x14ac:dyDescent="0.2">
      <c r="A492" s="66" t="s">
        <v>605</v>
      </c>
      <c r="B492" s="66" t="s">
        <v>545</v>
      </c>
      <c r="C492" s="66" t="s">
        <v>910</v>
      </c>
      <c r="D492" s="66" t="s">
        <v>334</v>
      </c>
      <c r="E492" s="77" t="s">
        <v>335</v>
      </c>
      <c r="F492" s="66">
        <v>797143.7</v>
      </c>
      <c r="G492" s="39">
        <v>797143.7</v>
      </c>
      <c r="H492" s="39">
        <f t="shared" si="7"/>
        <v>100</v>
      </c>
    </row>
    <row r="493" spans="1:8" ht="58.5" customHeight="1" x14ac:dyDescent="0.2">
      <c r="A493" s="66" t="s">
        <v>605</v>
      </c>
      <c r="B493" s="66" t="s">
        <v>545</v>
      </c>
      <c r="C493" s="76" t="s">
        <v>1262</v>
      </c>
      <c r="D493" s="66"/>
      <c r="E493" s="77" t="s">
        <v>1141</v>
      </c>
      <c r="F493" s="66">
        <f>F494</f>
        <v>14001500</v>
      </c>
      <c r="G493" s="39">
        <f>G494</f>
        <v>14001500</v>
      </c>
      <c r="H493" s="39">
        <f t="shared" si="7"/>
        <v>100</v>
      </c>
    </row>
    <row r="494" spans="1:8" ht="42" customHeight="1" x14ac:dyDescent="0.2">
      <c r="A494" s="66" t="s">
        <v>605</v>
      </c>
      <c r="B494" s="66" t="s">
        <v>545</v>
      </c>
      <c r="C494" s="76" t="s">
        <v>1262</v>
      </c>
      <c r="D494" s="66" t="s">
        <v>445</v>
      </c>
      <c r="E494" s="77" t="s">
        <v>1193</v>
      </c>
      <c r="F494" s="66">
        <v>14001500</v>
      </c>
      <c r="G494" s="39">
        <v>14001500</v>
      </c>
      <c r="H494" s="39">
        <f t="shared" si="7"/>
        <v>100</v>
      </c>
    </row>
    <row r="495" spans="1:8" ht="35.25" customHeight="1" x14ac:dyDescent="0.2">
      <c r="A495" s="66" t="s">
        <v>605</v>
      </c>
      <c r="B495" s="66" t="s">
        <v>545</v>
      </c>
      <c r="C495" s="76" t="s">
        <v>1241</v>
      </c>
      <c r="D495" s="66"/>
      <c r="E495" s="77" t="s">
        <v>1242</v>
      </c>
      <c r="F495" s="66">
        <f>F496</f>
        <v>198555</v>
      </c>
      <c r="G495" s="39">
        <f>G496</f>
        <v>198555</v>
      </c>
      <c r="H495" s="39">
        <f t="shared" si="7"/>
        <v>100</v>
      </c>
    </row>
    <row r="496" spans="1:8" ht="45.75" customHeight="1" x14ac:dyDescent="0.2">
      <c r="A496" s="66" t="s">
        <v>605</v>
      </c>
      <c r="B496" s="66" t="s">
        <v>545</v>
      </c>
      <c r="C496" s="76" t="s">
        <v>1241</v>
      </c>
      <c r="D496" s="66" t="s">
        <v>445</v>
      </c>
      <c r="E496" s="77" t="s">
        <v>1193</v>
      </c>
      <c r="F496" s="66">
        <v>198555</v>
      </c>
      <c r="G496" s="39">
        <v>198555</v>
      </c>
      <c r="H496" s="39">
        <f t="shared" si="7"/>
        <v>100</v>
      </c>
    </row>
    <row r="497" spans="1:8" ht="54.75" customHeight="1" x14ac:dyDescent="0.2">
      <c r="A497" s="63" t="s">
        <v>605</v>
      </c>
      <c r="B497" s="63" t="s">
        <v>545</v>
      </c>
      <c r="C497" s="76" t="s">
        <v>960</v>
      </c>
      <c r="D497" s="66"/>
      <c r="E497" s="77" t="s">
        <v>1138</v>
      </c>
      <c r="F497" s="66">
        <f>F500+F503+F498</f>
        <v>24041320.84</v>
      </c>
      <c r="G497" s="39">
        <f>G500+G503+G498</f>
        <v>24041304.219999999</v>
      </c>
      <c r="H497" s="39">
        <f t="shared" si="7"/>
        <v>99.999930869022919</v>
      </c>
    </row>
    <row r="498" spans="1:8" ht="31.5" hidden="1" customHeight="1" x14ac:dyDescent="0.2">
      <c r="A498" s="63" t="s">
        <v>605</v>
      </c>
      <c r="B498" s="63" t="s">
        <v>545</v>
      </c>
      <c r="C498" s="76" t="s">
        <v>1081</v>
      </c>
      <c r="D498" s="66"/>
      <c r="E498" s="77" t="s">
        <v>1139</v>
      </c>
      <c r="F498" s="66">
        <f>F499</f>
        <v>0</v>
      </c>
      <c r="G498" s="39">
        <f>G499</f>
        <v>0</v>
      </c>
      <c r="H498" s="39" t="e">
        <f t="shared" si="7"/>
        <v>#DIV/0!</v>
      </c>
    </row>
    <row r="499" spans="1:8" ht="43.5" hidden="1" customHeight="1" x14ac:dyDescent="0.2">
      <c r="A499" s="63" t="s">
        <v>605</v>
      </c>
      <c r="B499" s="63" t="s">
        <v>545</v>
      </c>
      <c r="C499" s="76" t="s">
        <v>1081</v>
      </c>
      <c r="D499" s="66" t="s">
        <v>445</v>
      </c>
      <c r="E499" s="77" t="s">
        <v>1193</v>
      </c>
      <c r="F499" s="66">
        <v>0</v>
      </c>
      <c r="G499" s="39">
        <v>0</v>
      </c>
      <c r="H499" s="39" t="e">
        <f t="shared" si="7"/>
        <v>#DIV/0!</v>
      </c>
    </row>
    <row r="500" spans="1:8" ht="55.5" customHeight="1" x14ac:dyDescent="0.2">
      <c r="A500" s="63" t="s">
        <v>605</v>
      </c>
      <c r="B500" s="63" t="s">
        <v>545</v>
      </c>
      <c r="C500" s="63" t="s">
        <v>816</v>
      </c>
      <c r="D500" s="63"/>
      <c r="E500" s="77" t="s">
        <v>1140</v>
      </c>
      <c r="F500" s="66">
        <f>F502+F501</f>
        <v>125000</v>
      </c>
      <c r="G500" s="39">
        <f>G502+G501</f>
        <v>124983.38</v>
      </c>
      <c r="H500" s="39">
        <f t="shared" si="7"/>
        <v>99.986704000000003</v>
      </c>
    </row>
    <row r="501" spans="1:8" ht="45" customHeight="1" x14ac:dyDescent="0.2">
      <c r="A501" s="63" t="s">
        <v>605</v>
      </c>
      <c r="B501" s="63" t="s">
        <v>545</v>
      </c>
      <c r="C501" s="63" t="s">
        <v>816</v>
      </c>
      <c r="D501" s="66" t="s">
        <v>445</v>
      </c>
      <c r="E501" s="77" t="s">
        <v>1193</v>
      </c>
      <c r="F501" s="66">
        <v>64946.879999999997</v>
      </c>
      <c r="G501" s="39">
        <v>64930.26</v>
      </c>
      <c r="H501" s="39">
        <f t="shared" si="7"/>
        <v>99.974409856177857</v>
      </c>
    </row>
    <row r="502" spans="1:8" ht="17.25" customHeight="1" x14ac:dyDescent="0.2">
      <c r="A502" s="63" t="s">
        <v>605</v>
      </c>
      <c r="B502" s="63" t="s">
        <v>545</v>
      </c>
      <c r="C502" s="63" t="s">
        <v>816</v>
      </c>
      <c r="D502" s="63" t="s">
        <v>334</v>
      </c>
      <c r="E502" s="77" t="s">
        <v>335</v>
      </c>
      <c r="F502" s="66">
        <v>60053.120000000003</v>
      </c>
      <c r="G502" s="39">
        <v>60053.120000000003</v>
      </c>
      <c r="H502" s="39">
        <f t="shared" si="7"/>
        <v>100</v>
      </c>
    </row>
    <row r="503" spans="1:8" ht="61.5" customHeight="1" x14ac:dyDescent="0.2">
      <c r="A503" s="63" t="s">
        <v>605</v>
      </c>
      <c r="B503" s="63" t="s">
        <v>545</v>
      </c>
      <c r="C503" s="63" t="s">
        <v>912</v>
      </c>
      <c r="D503" s="63"/>
      <c r="E503" s="77" t="s">
        <v>1141</v>
      </c>
      <c r="F503" s="66">
        <f>F504+F505+F506</f>
        <v>23916320.84</v>
      </c>
      <c r="G503" s="39">
        <f>G504+G505+G506</f>
        <v>23916320.84</v>
      </c>
      <c r="H503" s="39">
        <f t="shared" si="7"/>
        <v>100</v>
      </c>
    </row>
    <row r="504" spans="1:8" ht="30.75" hidden="1" customHeight="1" x14ac:dyDescent="0.2">
      <c r="A504" s="63" t="s">
        <v>605</v>
      </c>
      <c r="B504" s="63" t="s">
        <v>545</v>
      </c>
      <c r="C504" s="63" t="s">
        <v>912</v>
      </c>
      <c r="D504" s="63" t="s">
        <v>439</v>
      </c>
      <c r="E504" s="77" t="s">
        <v>452</v>
      </c>
      <c r="F504" s="66">
        <v>0</v>
      </c>
      <c r="G504" s="39">
        <v>0</v>
      </c>
      <c r="H504" s="39" t="e">
        <f t="shared" si="7"/>
        <v>#DIV/0!</v>
      </c>
    </row>
    <row r="505" spans="1:8" ht="45.75" customHeight="1" x14ac:dyDescent="0.2">
      <c r="A505" s="63" t="s">
        <v>605</v>
      </c>
      <c r="B505" s="63" t="s">
        <v>545</v>
      </c>
      <c r="C505" s="63" t="s">
        <v>912</v>
      </c>
      <c r="D505" s="63" t="s">
        <v>445</v>
      </c>
      <c r="E505" s="77" t="s">
        <v>1193</v>
      </c>
      <c r="F505" s="66">
        <v>23310320</v>
      </c>
      <c r="G505" s="39">
        <v>23310320</v>
      </c>
      <c r="H505" s="39">
        <f t="shared" si="7"/>
        <v>100</v>
      </c>
    </row>
    <row r="506" spans="1:8" ht="21" customHeight="1" x14ac:dyDescent="0.2">
      <c r="A506" s="63" t="s">
        <v>605</v>
      </c>
      <c r="B506" s="63" t="s">
        <v>545</v>
      </c>
      <c r="C506" s="63" t="s">
        <v>912</v>
      </c>
      <c r="D506" s="63" t="s">
        <v>334</v>
      </c>
      <c r="E506" s="77" t="s">
        <v>335</v>
      </c>
      <c r="F506" s="66">
        <v>606000.84</v>
      </c>
      <c r="G506" s="39">
        <v>606000.84</v>
      </c>
      <c r="H506" s="39">
        <f t="shared" si="7"/>
        <v>100</v>
      </c>
    </row>
    <row r="507" spans="1:8" ht="66.75" hidden="1" customHeight="1" x14ac:dyDescent="0.2">
      <c r="A507" s="66" t="s">
        <v>605</v>
      </c>
      <c r="B507" s="66" t="s">
        <v>545</v>
      </c>
      <c r="C507" s="66" t="s">
        <v>909</v>
      </c>
      <c r="D507" s="66"/>
      <c r="E507" s="77" t="s">
        <v>1140</v>
      </c>
      <c r="F507" s="66">
        <f>F508</f>
        <v>0</v>
      </c>
      <c r="G507" s="39">
        <f>G508</f>
        <v>0</v>
      </c>
      <c r="H507" s="39" t="e">
        <f t="shared" si="7"/>
        <v>#DIV/0!</v>
      </c>
    </row>
    <row r="508" spans="1:8" ht="34.5" hidden="1" customHeight="1" x14ac:dyDescent="0.2">
      <c r="A508" s="66" t="s">
        <v>605</v>
      </c>
      <c r="B508" s="66" t="s">
        <v>545</v>
      </c>
      <c r="C508" s="66" t="s">
        <v>909</v>
      </c>
      <c r="D508" s="66" t="s">
        <v>445</v>
      </c>
      <c r="E508" s="77" t="s">
        <v>455</v>
      </c>
      <c r="F508" s="66">
        <v>0</v>
      </c>
      <c r="G508" s="39">
        <v>0</v>
      </c>
      <c r="H508" s="39" t="e">
        <f t="shared" si="7"/>
        <v>#DIV/0!</v>
      </c>
    </row>
    <row r="509" spans="1:8" ht="12.75" hidden="1" customHeight="1" x14ac:dyDescent="0.2">
      <c r="A509" s="66"/>
      <c r="B509" s="66"/>
      <c r="C509" s="66"/>
      <c r="D509" s="66"/>
      <c r="E509" s="77"/>
      <c r="F509" s="66">
        <f>F510</f>
        <v>0</v>
      </c>
      <c r="G509" s="39">
        <f>G510</f>
        <v>0</v>
      </c>
      <c r="H509" s="39" t="e">
        <f t="shared" si="7"/>
        <v>#DIV/0!</v>
      </c>
    </row>
    <row r="510" spans="1:8" ht="12.75" hidden="1" customHeight="1" x14ac:dyDescent="0.2">
      <c r="A510" s="66"/>
      <c r="B510" s="66"/>
      <c r="C510" s="66"/>
      <c r="D510" s="66"/>
      <c r="E510" s="77"/>
      <c r="F510" s="66">
        <v>0</v>
      </c>
      <c r="G510" s="39">
        <v>0</v>
      </c>
      <c r="H510" s="39" t="e">
        <f t="shared" si="7"/>
        <v>#DIV/0!</v>
      </c>
    </row>
    <row r="511" spans="1:8" ht="57" customHeight="1" x14ac:dyDescent="0.2">
      <c r="A511" s="63" t="s">
        <v>605</v>
      </c>
      <c r="B511" s="63" t="s">
        <v>545</v>
      </c>
      <c r="C511" s="76" t="s">
        <v>993</v>
      </c>
      <c r="D511" s="66"/>
      <c r="E511" s="77" t="s">
        <v>1142</v>
      </c>
      <c r="F511" s="66">
        <f>F512+F515</f>
        <v>3456357</v>
      </c>
      <c r="G511" s="39">
        <f>G512+G515</f>
        <v>3456357</v>
      </c>
      <c r="H511" s="39">
        <f t="shared" si="7"/>
        <v>100</v>
      </c>
    </row>
    <row r="512" spans="1:8" ht="56.25" customHeight="1" x14ac:dyDescent="0.2">
      <c r="A512" s="63" t="s">
        <v>605</v>
      </c>
      <c r="B512" s="63" t="s">
        <v>545</v>
      </c>
      <c r="C512" s="63" t="s">
        <v>811</v>
      </c>
      <c r="D512" s="63"/>
      <c r="E512" s="77" t="s">
        <v>1143</v>
      </c>
      <c r="F512" s="66">
        <f>F513+F514</f>
        <v>498962</v>
      </c>
      <c r="G512" s="39">
        <f>G513+G514</f>
        <v>498962</v>
      </c>
      <c r="H512" s="39">
        <f t="shared" si="7"/>
        <v>100</v>
      </c>
    </row>
    <row r="513" spans="1:8" ht="45" customHeight="1" x14ac:dyDescent="0.2">
      <c r="A513" s="63" t="s">
        <v>605</v>
      </c>
      <c r="B513" s="63" t="s">
        <v>545</v>
      </c>
      <c r="C513" s="63" t="s">
        <v>811</v>
      </c>
      <c r="D513" s="63" t="s">
        <v>445</v>
      </c>
      <c r="E513" s="77" t="s">
        <v>1193</v>
      </c>
      <c r="F513" s="66">
        <v>377516</v>
      </c>
      <c r="G513" s="39">
        <v>377516</v>
      </c>
      <c r="H513" s="39">
        <f t="shared" si="7"/>
        <v>100</v>
      </c>
    </row>
    <row r="514" spans="1:8" ht="18.75" customHeight="1" x14ac:dyDescent="0.2">
      <c r="A514" s="63" t="s">
        <v>605</v>
      </c>
      <c r="B514" s="63" t="s">
        <v>545</v>
      </c>
      <c r="C514" s="63" t="s">
        <v>811</v>
      </c>
      <c r="D514" s="63" t="s">
        <v>334</v>
      </c>
      <c r="E514" s="77" t="s">
        <v>335</v>
      </c>
      <c r="F514" s="66">
        <v>121446</v>
      </c>
      <c r="G514" s="39">
        <v>121446</v>
      </c>
      <c r="H514" s="39">
        <f t="shared" si="7"/>
        <v>100</v>
      </c>
    </row>
    <row r="515" spans="1:8" ht="63.75" customHeight="1" x14ac:dyDescent="0.2">
      <c r="A515" s="63" t="s">
        <v>605</v>
      </c>
      <c r="B515" s="63" t="s">
        <v>545</v>
      </c>
      <c r="C515" s="63" t="s">
        <v>812</v>
      </c>
      <c r="D515" s="63"/>
      <c r="E515" s="77" t="s">
        <v>1144</v>
      </c>
      <c r="F515" s="66">
        <f>F516</f>
        <v>2957395</v>
      </c>
      <c r="G515" s="39">
        <f>G516</f>
        <v>2957395</v>
      </c>
      <c r="H515" s="39">
        <f t="shared" si="7"/>
        <v>100</v>
      </c>
    </row>
    <row r="516" spans="1:8" ht="45" customHeight="1" x14ac:dyDescent="0.2">
      <c r="A516" s="63" t="s">
        <v>605</v>
      </c>
      <c r="B516" s="63" t="s">
        <v>545</v>
      </c>
      <c r="C516" s="63" t="s">
        <v>812</v>
      </c>
      <c r="D516" s="63" t="s">
        <v>445</v>
      </c>
      <c r="E516" s="77" t="s">
        <v>1193</v>
      </c>
      <c r="F516" s="66">
        <v>2957395</v>
      </c>
      <c r="G516" s="39">
        <v>2957395</v>
      </c>
      <c r="H516" s="39">
        <f t="shared" si="7"/>
        <v>100</v>
      </c>
    </row>
    <row r="517" spans="1:8" ht="64.5" hidden="1" customHeight="1" x14ac:dyDescent="0.2">
      <c r="A517" s="66" t="s">
        <v>605</v>
      </c>
      <c r="B517" s="66" t="s">
        <v>545</v>
      </c>
      <c r="C517" s="66" t="s">
        <v>915</v>
      </c>
      <c r="D517" s="66"/>
      <c r="E517" s="77" t="s">
        <v>1145</v>
      </c>
      <c r="F517" s="66">
        <f>F518</f>
        <v>0</v>
      </c>
      <c r="G517" s="39">
        <f>G518</f>
        <v>0</v>
      </c>
      <c r="H517" s="39" t="e">
        <f t="shared" si="7"/>
        <v>#DIV/0!</v>
      </c>
    </row>
    <row r="518" spans="1:8" ht="49.5" hidden="1" customHeight="1" x14ac:dyDescent="0.2">
      <c r="A518" s="66" t="s">
        <v>605</v>
      </c>
      <c r="B518" s="66" t="s">
        <v>545</v>
      </c>
      <c r="C518" s="66" t="s">
        <v>915</v>
      </c>
      <c r="D518" s="66" t="s">
        <v>445</v>
      </c>
      <c r="E518" s="77" t="s">
        <v>455</v>
      </c>
      <c r="F518" s="66">
        <v>0</v>
      </c>
      <c r="G518" s="39">
        <v>0</v>
      </c>
      <c r="H518" s="39" t="e">
        <f t="shared" si="7"/>
        <v>#DIV/0!</v>
      </c>
    </row>
    <row r="519" spans="1:8" ht="54" customHeight="1" x14ac:dyDescent="0.2">
      <c r="A519" s="63" t="s">
        <v>605</v>
      </c>
      <c r="B519" s="63" t="s">
        <v>545</v>
      </c>
      <c r="C519" s="76" t="s">
        <v>957</v>
      </c>
      <c r="D519" s="66"/>
      <c r="E519" s="77" t="s">
        <v>1328</v>
      </c>
      <c r="F519" s="66">
        <f>F520</f>
        <v>90000</v>
      </c>
      <c r="G519" s="39">
        <f>G520</f>
        <v>90000</v>
      </c>
      <c r="H519" s="39">
        <f t="shared" si="7"/>
        <v>100</v>
      </c>
    </row>
    <row r="520" spans="1:8" ht="42" customHeight="1" x14ac:dyDescent="0.2">
      <c r="A520" s="63" t="s">
        <v>605</v>
      </c>
      <c r="B520" s="63" t="s">
        <v>545</v>
      </c>
      <c r="C520" s="63" t="s">
        <v>906</v>
      </c>
      <c r="D520" s="63"/>
      <c r="E520" s="77" t="s">
        <v>1128</v>
      </c>
      <c r="F520" s="66">
        <f>F521</f>
        <v>90000</v>
      </c>
      <c r="G520" s="39">
        <f>G521</f>
        <v>90000</v>
      </c>
      <c r="H520" s="39">
        <f t="shared" si="7"/>
        <v>100</v>
      </c>
    </row>
    <row r="521" spans="1:8" ht="46.5" customHeight="1" x14ac:dyDescent="0.2">
      <c r="A521" s="63" t="s">
        <v>605</v>
      </c>
      <c r="B521" s="63" t="s">
        <v>545</v>
      </c>
      <c r="C521" s="63" t="s">
        <v>906</v>
      </c>
      <c r="D521" s="63" t="s">
        <v>445</v>
      </c>
      <c r="E521" s="77" t="s">
        <v>1193</v>
      </c>
      <c r="F521" s="66">
        <v>90000</v>
      </c>
      <c r="G521" s="39">
        <v>90000</v>
      </c>
      <c r="H521" s="39">
        <f t="shared" si="7"/>
        <v>100</v>
      </c>
    </row>
    <row r="522" spans="1:8" ht="43.5" customHeight="1" x14ac:dyDescent="0.2">
      <c r="A522" s="63" t="s">
        <v>605</v>
      </c>
      <c r="B522" s="63" t="s">
        <v>545</v>
      </c>
      <c r="C522" s="63" t="s">
        <v>1263</v>
      </c>
      <c r="D522" s="63"/>
      <c r="E522" s="77" t="s">
        <v>1264</v>
      </c>
      <c r="F522" s="66">
        <f>F523</f>
        <v>900000</v>
      </c>
      <c r="G522" s="39">
        <f>G523</f>
        <v>900000</v>
      </c>
      <c r="H522" s="39">
        <f t="shared" si="7"/>
        <v>100</v>
      </c>
    </row>
    <row r="523" spans="1:8" ht="16.5" customHeight="1" x14ac:dyDescent="0.2">
      <c r="A523" s="63" t="s">
        <v>605</v>
      </c>
      <c r="B523" s="63" t="s">
        <v>545</v>
      </c>
      <c r="C523" s="63" t="s">
        <v>1263</v>
      </c>
      <c r="D523" s="77" t="s">
        <v>334</v>
      </c>
      <c r="E523" s="77" t="s">
        <v>335</v>
      </c>
      <c r="F523" s="66">
        <v>900000</v>
      </c>
      <c r="G523" s="39">
        <v>900000</v>
      </c>
      <c r="H523" s="39">
        <f t="shared" si="7"/>
        <v>100</v>
      </c>
    </row>
    <row r="524" spans="1:8" ht="54.75" customHeight="1" x14ac:dyDescent="0.2">
      <c r="A524" s="63" t="s">
        <v>605</v>
      </c>
      <c r="B524" s="63" t="s">
        <v>545</v>
      </c>
      <c r="C524" s="63" t="s">
        <v>1319</v>
      </c>
      <c r="D524" s="77"/>
      <c r="E524" s="77" t="s">
        <v>1329</v>
      </c>
      <c r="F524" s="66">
        <f>F525</f>
        <v>11000000</v>
      </c>
      <c r="G524" s="39">
        <f>G525</f>
        <v>11000000</v>
      </c>
      <c r="H524" s="39">
        <f t="shared" ref="H524:H587" si="8">G524/F524*100</f>
        <v>100</v>
      </c>
    </row>
    <row r="525" spans="1:8" ht="16.5" customHeight="1" x14ac:dyDescent="0.2">
      <c r="A525" s="63" t="s">
        <v>605</v>
      </c>
      <c r="B525" s="63" t="s">
        <v>545</v>
      </c>
      <c r="C525" s="63" t="s">
        <v>1319</v>
      </c>
      <c r="D525" s="77" t="s">
        <v>334</v>
      </c>
      <c r="E525" s="77" t="s">
        <v>335</v>
      </c>
      <c r="F525" s="66">
        <v>11000000</v>
      </c>
      <c r="G525" s="39">
        <v>11000000</v>
      </c>
      <c r="H525" s="39">
        <f t="shared" si="8"/>
        <v>100</v>
      </c>
    </row>
    <row r="526" spans="1:8" ht="66.75" customHeight="1" x14ac:dyDescent="0.2">
      <c r="A526" s="63" t="s">
        <v>605</v>
      </c>
      <c r="B526" s="63" t="s">
        <v>545</v>
      </c>
      <c r="C526" s="63" t="s">
        <v>938</v>
      </c>
      <c r="D526" s="63"/>
      <c r="E526" s="118" t="s">
        <v>1092</v>
      </c>
      <c r="F526" s="66">
        <v>2000000</v>
      </c>
      <c r="G526" s="39">
        <v>2000000</v>
      </c>
      <c r="H526" s="39">
        <f t="shared" si="8"/>
        <v>100</v>
      </c>
    </row>
    <row r="527" spans="1:8" ht="57" customHeight="1" x14ac:dyDescent="0.2">
      <c r="A527" s="63" t="s">
        <v>605</v>
      </c>
      <c r="B527" s="63" t="s">
        <v>545</v>
      </c>
      <c r="C527" s="63" t="s">
        <v>1212</v>
      </c>
      <c r="D527" s="63"/>
      <c r="E527" s="77" t="s">
        <v>1216</v>
      </c>
      <c r="F527" s="66">
        <f>F528</f>
        <v>2278152</v>
      </c>
      <c r="G527" s="39">
        <f>G528</f>
        <v>2278146</v>
      </c>
      <c r="H527" s="39">
        <f t="shared" si="8"/>
        <v>99.999736628635844</v>
      </c>
    </row>
    <row r="528" spans="1:8" ht="16.5" customHeight="1" x14ac:dyDescent="0.2">
      <c r="A528" s="63" t="s">
        <v>605</v>
      </c>
      <c r="B528" s="63" t="s">
        <v>545</v>
      </c>
      <c r="C528" s="63" t="s">
        <v>1212</v>
      </c>
      <c r="D528" s="77" t="s">
        <v>334</v>
      </c>
      <c r="E528" s="77" t="s">
        <v>335</v>
      </c>
      <c r="F528" s="65">
        <v>2278152</v>
      </c>
      <c r="G528" s="40">
        <v>2278146</v>
      </c>
      <c r="H528" s="39">
        <f t="shared" si="8"/>
        <v>99.999736628635844</v>
      </c>
    </row>
    <row r="529" spans="1:8" ht="16.5" hidden="1" customHeight="1" x14ac:dyDescent="0.2">
      <c r="A529" s="66"/>
      <c r="B529" s="66"/>
      <c r="C529" s="76"/>
      <c r="D529" s="66"/>
      <c r="E529" s="77"/>
      <c r="F529" s="66">
        <f>F530</f>
        <v>0</v>
      </c>
      <c r="G529" s="39">
        <f>G530</f>
        <v>0</v>
      </c>
      <c r="H529" s="39" t="e">
        <f t="shared" si="8"/>
        <v>#DIV/0!</v>
      </c>
    </row>
    <row r="530" spans="1:8" ht="16.5" hidden="1" customHeight="1" x14ac:dyDescent="0.2">
      <c r="A530" s="66"/>
      <c r="B530" s="66"/>
      <c r="C530" s="76"/>
      <c r="D530" s="66"/>
      <c r="E530" s="77"/>
      <c r="F530" s="66">
        <v>0</v>
      </c>
      <c r="G530" s="39">
        <v>0</v>
      </c>
      <c r="H530" s="39" t="e">
        <f t="shared" si="8"/>
        <v>#DIV/0!</v>
      </c>
    </row>
    <row r="531" spans="1:8" ht="67.5" customHeight="1" x14ac:dyDescent="0.2">
      <c r="A531" s="63" t="s">
        <v>605</v>
      </c>
      <c r="B531" s="63" t="s">
        <v>545</v>
      </c>
      <c r="C531" s="76" t="s">
        <v>955</v>
      </c>
      <c r="D531" s="66"/>
      <c r="E531" s="77" t="s">
        <v>1331</v>
      </c>
      <c r="F531" s="66">
        <f>F532</f>
        <v>242224</v>
      </c>
      <c r="G531" s="39">
        <f>G532</f>
        <v>242224</v>
      </c>
      <c r="H531" s="39">
        <f t="shared" si="8"/>
        <v>100</v>
      </c>
    </row>
    <row r="532" spans="1:8" ht="60" customHeight="1" x14ac:dyDescent="0.2">
      <c r="A532" s="63" t="s">
        <v>605</v>
      </c>
      <c r="B532" s="63" t="s">
        <v>545</v>
      </c>
      <c r="C532" s="63" t="s">
        <v>832</v>
      </c>
      <c r="D532" s="63"/>
      <c r="E532" s="77" t="s">
        <v>1183</v>
      </c>
      <c r="F532" s="66">
        <f>F534+F533</f>
        <v>242224</v>
      </c>
      <c r="G532" s="39">
        <f>G534+G533</f>
        <v>242224</v>
      </c>
      <c r="H532" s="39">
        <f t="shared" si="8"/>
        <v>100</v>
      </c>
    </row>
    <row r="533" spans="1:8" ht="31.5" hidden="1" customHeight="1" x14ac:dyDescent="0.2">
      <c r="A533" s="63" t="s">
        <v>605</v>
      </c>
      <c r="B533" s="63" t="s">
        <v>545</v>
      </c>
      <c r="C533" s="63" t="s">
        <v>832</v>
      </c>
      <c r="D533" s="63" t="s">
        <v>1074</v>
      </c>
      <c r="E533" s="77" t="s">
        <v>1075</v>
      </c>
      <c r="F533" s="66">
        <v>0</v>
      </c>
      <c r="G533" s="39">
        <v>0</v>
      </c>
      <c r="H533" s="39" t="e">
        <f t="shared" si="8"/>
        <v>#DIV/0!</v>
      </c>
    </row>
    <row r="534" spans="1:8" ht="45" customHeight="1" x14ac:dyDescent="0.2">
      <c r="A534" s="63" t="s">
        <v>605</v>
      </c>
      <c r="B534" s="63" t="s">
        <v>545</v>
      </c>
      <c r="C534" s="63" t="s">
        <v>832</v>
      </c>
      <c r="D534" s="63" t="s">
        <v>445</v>
      </c>
      <c r="E534" s="77" t="s">
        <v>1193</v>
      </c>
      <c r="F534" s="66">
        <v>242224</v>
      </c>
      <c r="G534" s="39">
        <v>242224</v>
      </c>
      <c r="H534" s="39">
        <f t="shared" si="8"/>
        <v>100</v>
      </c>
    </row>
    <row r="535" spans="1:8" ht="33" hidden="1" customHeight="1" x14ac:dyDescent="0.2">
      <c r="A535" s="63" t="s">
        <v>605</v>
      </c>
      <c r="B535" s="63" t="s">
        <v>545</v>
      </c>
      <c r="C535" s="63" t="s">
        <v>607</v>
      </c>
      <c r="D535" s="63"/>
      <c r="E535" s="77" t="s">
        <v>73</v>
      </c>
      <c r="F535" s="66">
        <f>F536</f>
        <v>0</v>
      </c>
      <c r="G535" s="39">
        <f>G536</f>
        <v>0</v>
      </c>
      <c r="H535" s="39" t="e">
        <f t="shared" si="8"/>
        <v>#DIV/0!</v>
      </c>
    </row>
    <row r="536" spans="1:8" ht="33" hidden="1" customHeight="1" x14ac:dyDescent="0.2">
      <c r="A536" s="63" t="s">
        <v>605</v>
      </c>
      <c r="B536" s="63" t="s">
        <v>545</v>
      </c>
      <c r="C536" s="63" t="s">
        <v>607</v>
      </c>
      <c r="D536" s="63" t="s">
        <v>445</v>
      </c>
      <c r="E536" s="77" t="s">
        <v>455</v>
      </c>
      <c r="F536" s="65">
        <v>0</v>
      </c>
      <c r="G536" s="40">
        <v>0</v>
      </c>
      <c r="H536" s="39" t="e">
        <f t="shared" si="8"/>
        <v>#DIV/0!</v>
      </c>
    </row>
    <row r="537" spans="1:8" ht="33" hidden="1" customHeight="1" x14ac:dyDescent="0.2">
      <c r="A537" s="88" t="s">
        <v>605</v>
      </c>
      <c r="B537" s="64" t="s">
        <v>545</v>
      </c>
      <c r="C537" s="64" t="s">
        <v>426</v>
      </c>
      <c r="D537" s="63"/>
      <c r="E537" s="77" t="s">
        <v>427</v>
      </c>
      <c r="F537" s="65">
        <f>F538</f>
        <v>0</v>
      </c>
      <c r="G537" s="40">
        <f>G538</f>
        <v>0</v>
      </c>
      <c r="H537" s="39" t="e">
        <f t="shared" si="8"/>
        <v>#DIV/0!</v>
      </c>
    </row>
    <row r="538" spans="1:8" ht="33" hidden="1" customHeight="1" x14ac:dyDescent="0.2">
      <c r="A538" s="88" t="s">
        <v>605</v>
      </c>
      <c r="B538" s="64" t="s">
        <v>545</v>
      </c>
      <c r="C538" s="64" t="s">
        <v>426</v>
      </c>
      <c r="D538" s="63" t="s">
        <v>445</v>
      </c>
      <c r="E538" s="77" t="s">
        <v>455</v>
      </c>
      <c r="F538" s="65">
        <v>0</v>
      </c>
      <c r="G538" s="40">
        <v>0</v>
      </c>
      <c r="H538" s="39" t="e">
        <f t="shared" si="8"/>
        <v>#DIV/0!</v>
      </c>
    </row>
    <row r="539" spans="1:8" ht="33" hidden="1" customHeight="1" x14ac:dyDescent="0.2">
      <c r="A539" s="63" t="s">
        <v>605</v>
      </c>
      <c r="B539" s="63" t="s">
        <v>545</v>
      </c>
      <c r="C539" s="64" t="s">
        <v>15</v>
      </c>
      <c r="D539" s="63"/>
      <c r="E539" s="77" t="s">
        <v>720</v>
      </c>
      <c r="F539" s="65">
        <f>F540</f>
        <v>0</v>
      </c>
      <c r="G539" s="40">
        <f>G540</f>
        <v>0</v>
      </c>
      <c r="H539" s="39" t="e">
        <f t="shared" si="8"/>
        <v>#DIV/0!</v>
      </c>
    </row>
    <row r="540" spans="1:8" ht="33" hidden="1" customHeight="1" x14ac:dyDescent="0.2">
      <c r="A540" s="63" t="s">
        <v>605</v>
      </c>
      <c r="B540" s="63" t="s">
        <v>545</v>
      </c>
      <c r="C540" s="64" t="s">
        <v>15</v>
      </c>
      <c r="D540" s="63" t="s">
        <v>445</v>
      </c>
      <c r="E540" s="77" t="s">
        <v>455</v>
      </c>
      <c r="F540" s="65">
        <v>0</v>
      </c>
      <c r="G540" s="40">
        <v>0</v>
      </c>
      <c r="H540" s="39" t="e">
        <f t="shared" si="8"/>
        <v>#DIV/0!</v>
      </c>
    </row>
    <row r="541" spans="1:8" ht="33" hidden="1" customHeight="1" x14ac:dyDescent="0.2">
      <c r="A541" s="88" t="s">
        <v>605</v>
      </c>
      <c r="B541" s="64" t="s">
        <v>545</v>
      </c>
      <c r="C541" s="64" t="s">
        <v>129</v>
      </c>
      <c r="D541" s="63"/>
      <c r="E541" s="77" t="s">
        <v>130</v>
      </c>
      <c r="F541" s="65">
        <f>F542</f>
        <v>0</v>
      </c>
      <c r="G541" s="40">
        <f>G542</f>
        <v>0</v>
      </c>
      <c r="H541" s="39" t="e">
        <f t="shared" si="8"/>
        <v>#DIV/0!</v>
      </c>
    </row>
    <row r="542" spans="1:8" ht="33" hidden="1" customHeight="1" x14ac:dyDescent="0.2">
      <c r="A542" s="88" t="s">
        <v>605</v>
      </c>
      <c r="B542" s="64" t="s">
        <v>545</v>
      </c>
      <c r="C542" s="64" t="s">
        <v>129</v>
      </c>
      <c r="D542" s="63" t="s">
        <v>445</v>
      </c>
      <c r="E542" s="77" t="s">
        <v>455</v>
      </c>
      <c r="F542" s="65">
        <v>0</v>
      </c>
      <c r="G542" s="40">
        <v>0</v>
      </c>
      <c r="H542" s="39" t="e">
        <f t="shared" si="8"/>
        <v>#DIV/0!</v>
      </c>
    </row>
    <row r="543" spans="1:8" ht="33" hidden="1" customHeight="1" x14ac:dyDescent="0.2">
      <c r="A543" s="88" t="s">
        <v>605</v>
      </c>
      <c r="B543" s="64" t="s">
        <v>545</v>
      </c>
      <c r="C543" s="64" t="s">
        <v>131</v>
      </c>
      <c r="D543" s="63"/>
      <c r="E543" s="77" t="s">
        <v>721</v>
      </c>
      <c r="F543" s="65">
        <f>F544</f>
        <v>0</v>
      </c>
      <c r="G543" s="40">
        <f>G544</f>
        <v>0</v>
      </c>
      <c r="H543" s="39" t="e">
        <f t="shared" si="8"/>
        <v>#DIV/0!</v>
      </c>
    </row>
    <row r="544" spans="1:8" ht="33" hidden="1" customHeight="1" x14ac:dyDescent="0.2">
      <c r="A544" s="88" t="s">
        <v>605</v>
      </c>
      <c r="B544" s="64" t="s">
        <v>545</v>
      </c>
      <c r="C544" s="64" t="s">
        <v>131</v>
      </c>
      <c r="D544" s="63" t="s">
        <v>445</v>
      </c>
      <c r="E544" s="77" t="s">
        <v>455</v>
      </c>
      <c r="F544" s="65">
        <v>0</v>
      </c>
      <c r="G544" s="40">
        <v>0</v>
      </c>
      <c r="H544" s="39" t="e">
        <f t="shared" si="8"/>
        <v>#DIV/0!</v>
      </c>
    </row>
    <row r="545" spans="1:8" ht="48.75" hidden="1" customHeight="1" x14ac:dyDescent="0.2">
      <c r="A545" s="88" t="s">
        <v>605</v>
      </c>
      <c r="B545" s="64" t="s">
        <v>545</v>
      </c>
      <c r="C545" s="64" t="s">
        <v>321</v>
      </c>
      <c r="D545" s="63"/>
      <c r="E545" s="77" t="s">
        <v>433</v>
      </c>
      <c r="F545" s="65">
        <f>F546</f>
        <v>0</v>
      </c>
      <c r="G545" s="40">
        <f>G546</f>
        <v>0</v>
      </c>
      <c r="H545" s="39" t="e">
        <f t="shared" si="8"/>
        <v>#DIV/0!</v>
      </c>
    </row>
    <row r="546" spans="1:8" ht="33" hidden="1" customHeight="1" x14ac:dyDescent="0.2">
      <c r="A546" s="88" t="s">
        <v>605</v>
      </c>
      <c r="B546" s="64" t="s">
        <v>545</v>
      </c>
      <c r="C546" s="64" t="s">
        <v>321</v>
      </c>
      <c r="D546" s="63" t="s">
        <v>445</v>
      </c>
      <c r="E546" s="77" t="s">
        <v>455</v>
      </c>
      <c r="F546" s="65">
        <v>0</v>
      </c>
      <c r="G546" s="40">
        <v>0</v>
      </c>
      <c r="H546" s="39" t="e">
        <f t="shared" si="8"/>
        <v>#DIV/0!</v>
      </c>
    </row>
    <row r="547" spans="1:8" ht="43.5" hidden="1" customHeight="1" x14ac:dyDescent="0.2">
      <c r="A547" s="88" t="s">
        <v>605</v>
      </c>
      <c r="B547" s="64" t="s">
        <v>545</v>
      </c>
      <c r="C547" s="64" t="s">
        <v>698</v>
      </c>
      <c r="D547" s="63"/>
      <c r="E547" s="77" t="s">
        <v>699</v>
      </c>
      <c r="F547" s="65">
        <f>F548+F549</f>
        <v>0</v>
      </c>
      <c r="G547" s="40">
        <f>G548+G549</f>
        <v>0</v>
      </c>
      <c r="H547" s="39" t="e">
        <f t="shared" si="8"/>
        <v>#DIV/0!</v>
      </c>
    </row>
    <row r="548" spans="1:8" ht="25.5" hidden="1" customHeight="1" x14ac:dyDescent="0.2">
      <c r="A548" s="88" t="s">
        <v>605</v>
      </c>
      <c r="B548" s="64" t="s">
        <v>545</v>
      </c>
      <c r="C548" s="64" t="s">
        <v>698</v>
      </c>
      <c r="D548" s="63" t="s">
        <v>439</v>
      </c>
      <c r="E548" s="77" t="s">
        <v>452</v>
      </c>
      <c r="F548" s="65">
        <v>0</v>
      </c>
      <c r="G548" s="40">
        <v>0</v>
      </c>
      <c r="H548" s="39" t="e">
        <f t="shared" si="8"/>
        <v>#DIV/0!</v>
      </c>
    </row>
    <row r="549" spans="1:8" ht="40.5" hidden="1" customHeight="1" x14ac:dyDescent="0.2">
      <c r="A549" s="88" t="s">
        <v>605</v>
      </c>
      <c r="B549" s="64" t="s">
        <v>545</v>
      </c>
      <c r="C549" s="64" t="s">
        <v>698</v>
      </c>
      <c r="D549" s="63" t="s">
        <v>445</v>
      </c>
      <c r="E549" s="77" t="s">
        <v>455</v>
      </c>
      <c r="F549" s="65">
        <v>0</v>
      </c>
      <c r="G549" s="40">
        <v>0</v>
      </c>
      <c r="H549" s="39" t="e">
        <f t="shared" si="8"/>
        <v>#DIV/0!</v>
      </c>
    </row>
    <row r="550" spans="1:8" ht="51.75" hidden="1" customHeight="1" x14ac:dyDescent="0.2">
      <c r="A550" s="88" t="s">
        <v>605</v>
      </c>
      <c r="B550" s="64" t="s">
        <v>545</v>
      </c>
      <c r="C550" s="64" t="s">
        <v>700</v>
      </c>
      <c r="D550" s="63"/>
      <c r="E550" s="77" t="s">
        <v>701</v>
      </c>
      <c r="F550" s="65">
        <f>F551</f>
        <v>0</v>
      </c>
      <c r="G550" s="40">
        <f>G551</f>
        <v>0</v>
      </c>
      <c r="H550" s="39" t="e">
        <f t="shared" si="8"/>
        <v>#DIV/0!</v>
      </c>
    </row>
    <row r="551" spans="1:8" ht="38.25" hidden="1" customHeight="1" x14ac:dyDescent="0.2">
      <c r="A551" s="88" t="s">
        <v>605</v>
      </c>
      <c r="B551" s="64" t="s">
        <v>545</v>
      </c>
      <c r="C551" s="64" t="s">
        <v>700</v>
      </c>
      <c r="D551" s="63" t="s">
        <v>445</v>
      </c>
      <c r="E551" s="77" t="s">
        <v>455</v>
      </c>
      <c r="F551" s="65">
        <v>0</v>
      </c>
      <c r="G551" s="40">
        <v>0</v>
      </c>
      <c r="H551" s="39" t="e">
        <f t="shared" si="8"/>
        <v>#DIV/0!</v>
      </c>
    </row>
    <row r="552" spans="1:8" ht="51.75" hidden="1" customHeight="1" x14ac:dyDescent="0.2">
      <c r="A552" s="88" t="s">
        <v>605</v>
      </c>
      <c r="B552" s="64" t="s">
        <v>545</v>
      </c>
      <c r="C552" s="64" t="s">
        <v>702</v>
      </c>
      <c r="D552" s="63"/>
      <c r="E552" s="77" t="s">
        <v>703</v>
      </c>
      <c r="F552" s="65">
        <f>F553</f>
        <v>0</v>
      </c>
      <c r="G552" s="40">
        <f>G553</f>
        <v>0</v>
      </c>
      <c r="H552" s="39" t="e">
        <f t="shared" si="8"/>
        <v>#DIV/0!</v>
      </c>
    </row>
    <row r="553" spans="1:8" ht="36.75" hidden="1" customHeight="1" x14ac:dyDescent="0.2">
      <c r="A553" s="88" t="s">
        <v>605</v>
      </c>
      <c r="B553" s="64" t="s">
        <v>545</v>
      </c>
      <c r="C553" s="64" t="s">
        <v>702</v>
      </c>
      <c r="D553" s="63" t="s">
        <v>445</v>
      </c>
      <c r="E553" s="77" t="s">
        <v>455</v>
      </c>
      <c r="F553" s="65">
        <v>0</v>
      </c>
      <c r="G553" s="40">
        <v>0</v>
      </c>
      <c r="H553" s="39" t="e">
        <f t="shared" si="8"/>
        <v>#DIV/0!</v>
      </c>
    </row>
    <row r="554" spans="1:8" ht="43.5" hidden="1" customHeight="1" x14ac:dyDescent="0.2">
      <c r="A554" s="88" t="s">
        <v>605</v>
      </c>
      <c r="B554" s="64" t="s">
        <v>545</v>
      </c>
      <c r="C554" s="64" t="s">
        <v>704</v>
      </c>
      <c r="D554" s="63"/>
      <c r="E554" s="77" t="s">
        <v>705</v>
      </c>
      <c r="F554" s="65">
        <f>F555</f>
        <v>0</v>
      </c>
      <c r="G554" s="40">
        <f>G555</f>
        <v>0</v>
      </c>
      <c r="H554" s="39" t="e">
        <f t="shared" si="8"/>
        <v>#DIV/0!</v>
      </c>
    </row>
    <row r="555" spans="1:8" ht="39" hidden="1" customHeight="1" x14ac:dyDescent="0.2">
      <c r="A555" s="88" t="s">
        <v>605</v>
      </c>
      <c r="B555" s="64" t="s">
        <v>545</v>
      </c>
      <c r="C555" s="64" t="s">
        <v>704</v>
      </c>
      <c r="D555" s="63" t="s">
        <v>445</v>
      </c>
      <c r="E555" s="77" t="s">
        <v>455</v>
      </c>
      <c r="F555" s="65">
        <v>0</v>
      </c>
      <c r="G555" s="40">
        <v>0</v>
      </c>
      <c r="H555" s="39" t="e">
        <f t="shared" si="8"/>
        <v>#DIV/0!</v>
      </c>
    </row>
    <row r="556" spans="1:8" ht="44.25" hidden="1" customHeight="1" x14ac:dyDescent="0.2">
      <c r="A556" s="88" t="s">
        <v>605</v>
      </c>
      <c r="B556" s="64" t="s">
        <v>545</v>
      </c>
      <c r="C556" s="64" t="s">
        <v>706</v>
      </c>
      <c r="D556" s="63"/>
      <c r="E556" s="77" t="s">
        <v>707</v>
      </c>
      <c r="F556" s="65">
        <f>F557</f>
        <v>0</v>
      </c>
      <c r="G556" s="40">
        <f>G557</f>
        <v>0</v>
      </c>
      <c r="H556" s="39" t="e">
        <f t="shared" si="8"/>
        <v>#DIV/0!</v>
      </c>
    </row>
    <row r="557" spans="1:8" ht="39.75" hidden="1" customHeight="1" x14ac:dyDescent="0.2">
      <c r="A557" s="88" t="s">
        <v>605</v>
      </c>
      <c r="B557" s="64" t="s">
        <v>545</v>
      </c>
      <c r="C557" s="64" t="s">
        <v>706</v>
      </c>
      <c r="D557" s="63" t="s">
        <v>445</v>
      </c>
      <c r="E557" s="77" t="s">
        <v>455</v>
      </c>
      <c r="F557" s="65">
        <v>0</v>
      </c>
      <c r="G557" s="40">
        <v>0</v>
      </c>
      <c r="H557" s="39" t="e">
        <f t="shared" si="8"/>
        <v>#DIV/0!</v>
      </c>
    </row>
    <row r="558" spans="1:8" ht="51.75" hidden="1" customHeight="1" x14ac:dyDescent="0.2">
      <c r="A558" s="88" t="s">
        <v>605</v>
      </c>
      <c r="B558" s="64" t="s">
        <v>545</v>
      </c>
      <c r="C558" s="64" t="s">
        <v>708</v>
      </c>
      <c r="D558" s="63"/>
      <c r="E558" s="77" t="s">
        <v>709</v>
      </c>
      <c r="F558" s="65">
        <f>F559</f>
        <v>0</v>
      </c>
      <c r="G558" s="40">
        <f>G559</f>
        <v>0</v>
      </c>
      <c r="H558" s="39" t="e">
        <f t="shared" si="8"/>
        <v>#DIV/0!</v>
      </c>
    </row>
    <row r="559" spans="1:8" ht="36.75" hidden="1" customHeight="1" x14ac:dyDescent="0.2">
      <c r="A559" s="88" t="s">
        <v>605</v>
      </c>
      <c r="B559" s="64" t="s">
        <v>545</v>
      </c>
      <c r="C559" s="64" t="s">
        <v>708</v>
      </c>
      <c r="D559" s="63" t="s">
        <v>445</v>
      </c>
      <c r="E559" s="77" t="s">
        <v>455</v>
      </c>
      <c r="F559" s="65">
        <v>0</v>
      </c>
      <c r="G559" s="40">
        <v>0</v>
      </c>
      <c r="H559" s="39" t="e">
        <f t="shared" si="8"/>
        <v>#DIV/0!</v>
      </c>
    </row>
    <row r="560" spans="1:8" ht="48" hidden="1" customHeight="1" x14ac:dyDescent="0.2">
      <c r="A560" s="88" t="s">
        <v>605</v>
      </c>
      <c r="B560" s="64" t="s">
        <v>545</v>
      </c>
      <c r="C560" s="64" t="s">
        <v>710</v>
      </c>
      <c r="D560" s="63"/>
      <c r="E560" s="77" t="s">
        <v>711</v>
      </c>
      <c r="F560" s="65">
        <f>F561</f>
        <v>0</v>
      </c>
      <c r="G560" s="40">
        <f>G561</f>
        <v>0</v>
      </c>
      <c r="H560" s="39" t="e">
        <f t="shared" si="8"/>
        <v>#DIV/0!</v>
      </c>
    </row>
    <row r="561" spans="1:8" ht="20.25" hidden="1" customHeight="1" x14ac:dyDescent="0.2">
      <c r="A561" s="88" t="s">
        <v>605</v>
      </c>
      <c r="B561" s="64" t="s">
        <v>545</v>
      </c>
      <c r="C561" s="64" t="s">
        <v>710</v>
      </c>
      <c r="D561" s="63" t="s">
        <v>439</v>
      </c>
      <c r="E561" s="77" t="s">
        <v>452</v>
      </c>
      <c r="F561" s="65">
        <v>0</v>
      </c>
      <c r="G561" s="40">
        <v>0</v>
      </c>
      <c r="H561" s="39" t="e">
        <f t="shared" si="8"/>
        <v>#DIV/0!</v>
      </c>
    </row>
    <row r="562" spans="1:8" ht="23.25" customHeight="1" x14ac:dyDescent="0.2">
      <c r="A562" s="88" t="s">
        <v>605</v>
      </c>
      <c r="B562" s="64" t="s">
        <v>92</v>
      </c>
      <c r="C562" s="64"/>
      <c r="D562" s="63"/>
      <c r="E562" s="77" t="s">
        <v>96</v>
      </c>
      <c r="F562" s="65">
        <f>F570+F567+F564</f>
        <v>612530.15</v>
      </c>
      <c r="G562" s="40">
        <f>G570+G567+G564</f>
        <v>612530.15</v>
      </c>
      <c r="H562" s="39">
        <f t="shared" si="8"/>
        <v>100</v>
      </c>
    </row>
    <row r="563" spans="1:8" ht="57" customHeight="1" x14ac:dyDescent="0.2">
      <c r="A563" s="88" t="s">
        <v>605</v>
      </c>
      <c r="B563" s="64" t="s">
        <v>92</v>
      </c>
      <c r="C563" s="64" t="s">
        <v>958</v>
      </c>
      <c r="D563" s="63"/>
      <c r="E563" s="77" t="s">
        <v>1129</v>
      </c>
      <c r="F563" s="65">
        <f>F564</f>
        <v>80000</v>
      </c>
      <c r="G563" s="40">
        <f>G564</f>
        <v>80000</v>
      </c>
      <c r="H563" s="39">
        <f t="shared" si="8"/>
        <v>100</v>
      </c>
    </row>
    <row r="564" spans="1:8" ht="49.5" customHeight="1" x14ac:dyDescent="0.2">
      <c r="A564" s="88" t="s">
        <v>605</v>
      </c>
      <c r="B564" s="64" t="s">
        <v>92</v>
      </c>
      <c r="C564" s="64" t="s">
        <v>815</v>
      </c>
      <c r="D564" s="63"/>
      <c r="E564" s="77" t="s">
        <v>1146</v>
      </c>
      <c r="F564" s="65">
        <f>F565</f>
        <v>80000</v>
      </c>
      <c r="G564" s="40">
        <f>G565</f>
        <v>80000</v>
      </c>
      <c r="H564" s="39">
        <f t="shared" si="8"/>
        <v>100</v>
      </c>
    </row>
    <row r="565" spans="1:8" ht="45" customHeight="1" x14ac:dyDescent="0.2">
      <c r="A565" s="88" t="s">
        <v>605</v>
      </c>
      <c r="B565" s="64" t="s">
        <v>92</v>
      </c>
      <c r="C565" s="64" t="s">
        <v>815</v>
      </c>
      <c r="D565" s="63" t="s">
        <v>445</v>
      </c>
      <c r="E565" s="77" t="s">
        <v>1193</v>
      </c>
      <c r="F565" s="65">
        <v>80000</v>
      </c>
      <c r="G565" s="40">
        <v>80000</v>
      </c>
      <c r="H565" s="39">
        <f t="shared" si="8"/>
        <v>100</v>
      </c>
    </row>
    <row r="566" spans="1:8" ht="57" customHeight="1" x14ac:dyDescent="0.2">
      <c r="A566" s="88" t="s">
        <v>605</v>
      </c>
      <c r="B566" s="64" t="s">
        <v>92</v>
      </c>
      <c r="C566" s="64" t="s">
        <v>960</v>
      </c>
      <c r="D566" s="63"/>
      <c r="E566" s="77" t="s">
        <v>1138</v>
      </c>
      <c r="F566" s="65">
        <f>F567</f>
        <v>532530.15</v>
      </c>
      <c r="G566" s="40">
        <f>G567</f>
        <v>532530.15</v>
      </c>
      <c r="H566" s="39">
        <f t="shared" si="8"/>
        <v>100</v>
      </c>
    </row>
    <row r="567" spans="1:8" ht="65.25" customHeight="1" x14ac:dyDescent="0.2">
      <c r="A567" s="88" t="s">
        <v>605</v>
      </c>
      <c r="B567" s="64" t="s">
        <v>92</v>
      </c>
      <c r="C567" s="64" t="s">
        <v>817</v>
      </c>
      <c r="D567" s="63"/>
      <c r="E567" s="77" t="s">
        <v>1147</v>
      </c>
      <c r="F567" s="65">
        <f>F568+F569</f>
        <v>532530.15</v>
      </c>
      <c r="G567" s="40">
        <f>G568+G569</f>
        <v>532530.15</v>
      </c>
      <c r="H567" s="39">
        <f t="shared" si="8"/>
        <v>100</v>
      </c>
    </row>
    <row r="568" spans="1:8" ht="44.25" customHeight="1" x14ac:dyDescent="0.2">
      <c r="A568" s="88" t="s">
        <v>605</v>
      </c>
      <c r="B568" s="64" t="s">
        <v>92</v>
      </c>
      <c r="C568" s="64" t="s">
        <v>817</v>
      </c>
      <c r="D568" s="63" t="s">
        <v>445</v>
      </c>
      <c r="E568" s="77" t="s">
        <v>1193</v>
      </c>
      <c r="F568" s="65">
        <v>200000</v>
      </c>
      <c r="G568" s="40">
        <v>200000</v>
      </c>
      <c r="H568" s="39">
        <f t="shared" si="8"/>
        <v>100</v>
      </c>
    </row>
    <row r="569" spans="1:8" ht="19.5" customHeight="1" x14ac:dyDescent="0.2">
      <c r="A569" s="88" t="s">
        <v>605</v>
      </c>
      <c r="B569" s="64" t="s">
        <v>92</v>
      </c>
      <c r="C569" s="64" t="s">
        <v>817</v>
      </c>
      <c r="D569" s="63" t="s">
        <v>334</v>
      </c>
      <c r="E569" s="77" t="s">
        <v>335</v>
      </c>
      <c r="F569" s="65">
        <v>332530.15000000002</v>
      </c>
      <c r="G569" s="40">
        <v>332530.15000000002</v>
      </c>
      <c r="H569" s="39">
        <f t="shared" si="8"/>
        <v>100</v>
      </c>
    </row>
    <row r="570" spans="1:8" ht="53.25" hidden="1" customHeight="1" x14ac:dyDescent="0.2">
      <c r="A570" s="88" t="s">
        <v>605</v>
      </c>
      <c r="B570" s="64" t="s">
        <v>92</v>
      </c>
      <c r="C570" s="64" t="s">
        <v>396</v>
      </c>
      <c r="D570" s="63"/>
      <c r="E570" s="77" t="s">
        <v>712</v>
      </c>
      <c r="F570" s="65">
        <f>F571</f>
        <v>0</v>
      </c>
      <c r="G570" s="40">
        <f>G571</f>
        <v>0</v>
      </c>
      <c r="H570" s="39" t="e">
        <f t="shared" si="8"/>
        <v>#DIV/0!</v>
      </c>
    </row>
    <row r="571" spans="1:8" ht="33" hidden="1" customHeight="1" x14ac:dyDescent="0.2">
      <c r="A571" s="88" t="s">
        <v>605</v>
      </c>
      <c r="B571" s="64" t="s">
        <v>92</v>
      </c>
      <c r="C571" s="64" t="s">
        <v>396</v>
      </c>
      <c r="D571" s="63" t="s">
        <v>445</v>
      </c>
      <c r="E571" s="77" t="s">
        <v>455</v>
      </c>
      <c r="F571" s="65">
        <v>0</v>
      </c>
      <c r="G571" s="40">
        <v>0</v>
      </c>
      <c r="H571" s="39" t="e">
        <f t="shared" si="8"/>
        <v>#DIV/0!</v>
      </c>
    </row>
    <row r="572" spans="1:8" ht="18.75" customHeight="1" x14ac:dyDescent="0.2">
      <c r="A572" s="88" t="s">
        <v>605</v>
      </c>
      <c r="B572" s="64" t="s">
        <v>618</v>
      </c>
      <c r="C572" s="64"/>
      <c r="D572" s="63"/>
      <c r="E572" s="77" t="s">
        <v>619</v>
      </c>
      <c r="F572" s="65">
        <f>F581+F578+F574+F576</f>
        <v>3185400</v>
      </c>
      <c r="G572" s="40">
        <f>G581+G578+G574+G576</f>
        <v>3185090</v>
      </c>
      <c r="H572" s="39">
        <f t="shared" si="8"/>
        <v>99.99026809819803</v>
      </c>
    </row>
    <row r="573" spans="1:8" ht="56.25" customHeight="1" x14ac:dyDescent="0.2">
      <c r="A573" s="88" t="s">
        <v>605</v>
      </c>
      <c r="B573" s="64" t="s">
        <v>618</v>
      </c>
      <c r="C573" s="64" t="s">
        <v>957</v>
      </c>
      <c r="D573" s="63"/>
      <c r="E573" s="77" t="s">
        <v>1330</v>
      </c>
      <c r="F573" s="65">
        <f>F574+F576</f>
        <v>1046700</v>
      </c>
      <c r="G573" s="40">
        <f>G574+G576</f>
        <v>1046390</v>
      </c>
      <c r="H573" s="39">
        <f t="shared" si="8"/>
        <v>99.970383108818197</v>
      </c>
    </row>
    <row r="574" spans="1:8" ht="51.75" customHeight="1" x14ac:dyDescent="0.2">
      <c r="A574" s="88" t="s">
        <v>605</v>
      </c>
      <c r="B574" s="64" t="s">
        <v>618</v>
      </c>
      <c r="C574" s="64" t="s">
        <v>904</v>
      </c>
      <c r="D574" s="63"/>
      <c r="E574" s="77" t="s">
        <v>1148</v>
      </c>
      <c r="F574" s="65">
        <f>F575</f>
        <v>100000</v>
      </c>
      <c r="G574" s="40">
        <f>G575</f>
        <v>99690</v>
      </c>
      <c r="H574" s="39">
        <f t="shared" si="8"/>
        <v>99.69</v>
      </c>
    </row>
    <row r="575" spans="1:8" ht="23.25" customHeight="1" x14ac:dyDescent="0.2">
      <c r="A575" s="88" t="s">
        <v>605</v>
      </c>
      <c r="B575" s="64" t="s">
        <v>618</v>
      </c>
      <c r="C575" s="64" t="s">
        <v>904</v>
      </c>
      <c r="D575" s="63" t="s">
        <v>439</v>
      </c>
      <c r="E575" s="77" t="s">
        <v>1190</v>
      </c>
      <c r="F575" s="65">
        <v>100000</v>
      </c>
      <c r="G575" s="40">
        <v>99690</v>
      </c>
      <c r="H575" s="39">
        <f t="shared" si="8"/>
        <v>99.69</v>
      </c>
    </row>
    <row r="576" spans="1:8" ht="42.75" customHeight="1" x14ac:dyDescent="0.2">
      <c r="A576" s="88" t="s">
        <v>605</v>
      </c>
      <c r="B576" s="64" t="s">
        <v>618</v>
      </c>
      <c r="C576" s="64" t="s">
        <v>919</v>
      </c>
      <c r="D576" s="63"/>
      <c r="E576" s="77" t="s">
        <v>1149</v>
      </c>
      <c r="F576" s="65">
        <f>F577</f>
        <v>946700</v>
      </c>
      <c r="G576" s="40">
        <f>G577</f>
        <v>946700</v>
      </c>
      <c r="H576" s="39">
        <f t="shared" si="8"/>
        <v>100</v>
      </c>
    </row>
    <row r="577" spans="1:8" ht="35.25" customHeight="1" x14ac:dyDescent="0.2">
      <c r="A577" s="88" t="s">
        <v>605</v>
      </c>
      <c r="B577" s="64" t="s">
        <v>618</v>
      </c>
      <c r="C577" s="64" t="s">
        <v>919</v>
      </c>
      <c r="D577" s="63" t="s">
        <v>440</v>
      </c>
      <c r="E577" s="77" t="s">
        <v>1187</v>
      </c>
      <c r="F577" s="65">
        <v>946700</v>
      </c>
      <c r="G577" s="40">
        <v>946700</v>
      </c>
      <c r="H577" s="39">
        <f t="shared" si="8"/>
        <v>100</v>
      </c>
    </row>
    <row r="578" spans="1:8" ht="44.25" customHeight="1" x14ac:dyDescent="0.2">
      <c r="A578" s="88" t="s">
        <v>605</v>
      </c>
      <c r="B578" s="64" t="s">
        <v>618</v>
      </c>
      <c r="C578" s="64" t="s">
        <v>846</v>
      </c>
      <c r="D578" s="63"/>
      <c r="E578" s="77" t="s">
        <v>1150</v>
      </c>
      <c r="F578" s="65">
        <f>F580+F579</f>
        <v>2138700</v>
      </c>
      <c r="G578" s="40">
        <f>G580+G579</f>
        <v>2138700</v>
      </c>
      <c r="H578" s="39">
        <f t="shared" si="8"/>
        <v>100</v>
      </c>
    </row>
    <row r="579" spans="1:8" ht="22.5" customHeight="1" x14ac:dyDescent="0.2">
      <c r="A579" s="88" t="s">
        <v>605</v>
      </c>
      <c r="B579" s="64" t="s">
        <v>618</v>
      </c>
      <c r="C579" s="64" t="s">
        <v>846</v>
      </c>
      <c r="D579" s="63" t="s">
        <v>336</v>
      </c>
      <c r="E579" s="77" t="s">
        <v>337</v>
      </c>
      <c r="F579" s="65">
        <v>648075</v>
      </c>
      <c r="G579" s="40">
        <v>648075</v>
      </c>
      <c r="H579" s="39">
        <f t="shared" si="8"/>
        <v>100</v>
      </c>
    </row>
    <row r="580" spans="1:8" ht="24" customHeight="1" x14ac:dyDescent="0.2">
      <c r="A580" s="88" t="s">
        <v>605</v>
      </c>
      <c r="B580" s="64" t="s">
        <v>618</v>
      </c>
      <c r="C580" s="64" t="s">
        <v>846</v>
      </c>
      <c r="D580" s="63" t="s">
        <v>334</v>
      </c>
      <c r="E580" s="77" t="s">
        <v>452</v>
      </c>
      <c r="F580" s="65">
        <v>1490625</v>
      </c>
      <c r="G580" s="40">
        <v>1490625</v>
      </c>
      <c r="H580" s="39">
        <f t="shared" si="8"/>
        <v>100</v>
      </c>
    </row>
    <row r="581" spans="1:8" ht="17.25" hidden="1" customHeight="1" x14ac:dyDescent="0.2">
      <c r="A581" s="88" t="s">
        <v>605</v>
      </c>
      <c r="B581" s="64" t="s">
        <v>618</v>
      </c>
      <c r="C581" s="63" t="s">
        <v>287</v>
      </c>
      <c r="D581" s="63"/>
      <c r="E581" s="77" t="s">
        <v>299</v>
      </c>
      <c r="F581" s="65">
        <f>F582</f>
        <v>0</v>
      </c>
      <c r="G581" s="40">
        <f>G582</f>
        <v>0</v>
      </c>
      <c r="H581" s="39" t="e">
        <f t="shared" si="8"/>
        <v>#DIV/0!</v>
      </c>
    </row>
    <row r="582" spans="1:8" ht="30.75" hidden="1" customHeight="1" x14ac:dyDescent="0.2">
      <c r="A582" s="88" t="s">
        <v>605</v>
      </c>
      <c r="B582" s="64" t="s">
        <v>618</v>
      </c>
      <c r="C582" s="63" t="s">
        <v>287</v>
      </c>
      <c r="D582" s="63" t="s">
        <v>334</v>
      </c>
      <c r="E582" s="77" t="s">
        <v>452</v>
      </c>
      <c r="F582" s="65">
        <v>0</v>
      </c>
      <c r="G582" s="40">
        <v>0</v>
      </c>
      <c r="H582" s="39" t="e">
        <f t="shared" si="8"/>
        <v>#DIV/0!</v>
      </c>
    </row>
    <row r="583" spans="1:8" ht="15.75" customHeight="1" x14ac:dyDescent="0.2">
      <c r="A583" s="63" t="s">
        <v>605</v>
      </c>
      <c r="B583" s="63" t="s">
        <v>620</v>
      </c>
      <c r="C583" s="63"/>
      <c r="D583" s="63"/>
      <c r="E583" s="77" t="s">
        <v>621</v>
      </c>
      <c r="F583" s="66">
        <f>F584+F587+F589+F591+F598+F600+F605+F607+F610+F612</f>
        <v>17698106</v>
      </c>
      <c r="G583" s="39">
        <f>G584+G587+G589+G591+G598+G600+G605+G607+G610+G612</f>
        <v>17695483.66</v>
      </c>
      <c r="H583" s="39">
        <f t="shared" si="8"/>
        <v>99.985182934264273</v>
      </c>
    </row>
    <row r="584" spans="1:8" ht="15" hidden="1" customHeight="1" x14ac:dyDescent="0.2">
      <c r="A584" s="63" t="s">
        <v>605</v>
      </c>
      <c r="B584" s="63" t="s">
        <v>620</v>
      </c>
      <c r="C584" s="63" t="s">
        <v>531</v>
      </c>
      <c r="D584" s="63"/>
      <c r="E584" s="77" t="s">
        <v>502</v>
      </c>
      <c r="F584" s="67">
        <f>F585</f>
        <v>0</v>
      </c>
      <c r="G584" s="41">
        <f>G585</f>
        <v>0</v>
      </c>
      <c r="H584" s="39" t="e">
        <f t="shared" si="8"/>
        <v>#DIV/0!</v>
      </c>
    </row>
    <row r="585" spans="1:8" ht="18.75" hidden="1" customHeight="1" x14ac:dyDescent="0.2">
      <c r="A585" s="63" t="s">
        <v>605</v>
      </c>
      <c r="B585" s="63" t="s">
        <v>620</v>
      </c>
      <c r="C585" s="63" t="s">
        <v>531</v>
      </c>
      <c r="D585" s="63" t="s">
        <v>440</v>
      </c>
      <c r="E585" s="77" t="s">
        <v>449</v>
      </c>
      <c r="F585" s="65">
        <v>0</v>
      </c>
      <c r="G585" s="40">
        <v>0</v>
      </c>
      <c r="H585" s="39" t="e">
        <f t="shared" si="8"/>
        <v>#DIV/0!</v>
      </c>
    </row>
    <row r="586" spans="1:8" ht="42.75" customHeight="1" x14ac:dyDescent="0.2">
      <c r="A586" s="63" t="s">
        <v>605</v>
      </c>
      <c r="B586" s="63" t="s">
        <v>620</v>
      </c>
      <c r="C586" s="63" t="s">
        <v>962</v>
      </c>
      <c r="D586" s="63"/>
      <c r="E586" s="77" t="s">
        <v>1151</v>
      </c>
      <c r="F586" s="65">
        <f>F587+F589+F591</f>
        <v>16323206</v>
      </c>
      <c r="G586" s="40">
        <f>G587+G589+G591</f>
        <v>16320583.66</v>
      </c>
      <c r="H586" s="39">
        <f t="shared" si="8"/>
        <v>99.983934896122733</v>
      </c>
    </row>
    <row r="587" spans="1:8" ht="48.75" hidden="1" customHeight="1" x14ac:dyDescent="0.2">
      <c r="A587" s="63" t="s">
        <v>605</v>
      </c>
      <c r="B587" s="63" t="s">
        <v>620</v>
      </c>
      <c r="C587" s="63" t="s">
        <v>1061</v>
      </c>
      <c r="D587" s="63"/>
      <c r="E587" s="77" t="s">
        <v>1152</v>
      </c>
      <c r="F587" s="65">
        <f>F588</f>
        <v>0</v>
      </c>
      <c r="G587" s="40">
        <f>G588</f>
        <v>0</v>
      </c>
      <c r="H587" s="39" t="e">
        <f t="shared" si="8"/>
        <v>#DIV/0!</v>
      </c>
    </row>
    <row r="588" spans="1:8" ht="18" hidden="1" customHeight="1" x14ac:dyDescent="0.2">
      <c r="A588" s="63" t="s">
        <v>605</v>
      </c>
      <c r="B588" s="63" t="s">
        <v>620</v>
      </c>
      <c r="C588" s="63" t="s">
        <v>1061</v>
      </c>
      <c r="D588" s="63" t="s">
        <v>440</v>
      </c>
      <c r="E588" s="77" t="s">
        <v>449</v>
      </c>
      <c r="F588" s="65">
        <v>0</v>
      </c>
      <c r="G588" s="40">
        <v>0</v>
      </c>
      <c r="H588" s="39" t="e">
        <f t="shared" ref="H588:H629" si="9">G588/F588*100</f>
        <v>#DIV/0!</v>
      </c>
    </row>
    <row r="589" spans="1:8" ht="45.75" customHeight="1" x14ac:dyDescent="0.2">
      <c r="A589" s="63" t="s">
        <v>605</v>
      </c>
      <c r="B589" s="63" t="s">
        <v>620</v>
      </c>
      <c r="C589" s="63" t="s">
        <v>1062</v>
      </c>
      <c r="D589" s="63"/>
      <c r="E589" s="77" t="s">
        <v>1153</v>
      </c>
      <c r="F589" s="65">
        <f>F590</f>
        <v>580030</v>
      </c>
      <c r="G589" s="40">
        <f>G590</f>
        <v>580030</v>
      </c>
      <c r="H589" s="39">
        <f t="shared" si="9"/>
        <v>100</v>
      </c>
    </row>
    <row r="590" spans="1:8" ht="32.25" customHeight="1" x14ac:dyDescent="0.2">
      <c r="A590" s="63" t="s">
        <v>605</v>
      </c>
      <c r="B590" s="63" t="s">
        <v>620</v>
      </c>
      <c r="C590" s="63" t="s">
        <v>1062</v>
      </c>
      <c r="D590" s="63" t="s">
        <v>440</v>
      </c>
      <c r="E590" s="77" t="s">
        <v>1187</v>
      </c>
      <c r="F590" s="65">
        <f>445490+134540</f>
        <v>580030</v>
      </c>
      <c r="G590" s="40">
        <f>445490+134540</f>
        <v>580030</v>
      </c>
      <c r="H590" s="39">
        <f t="shared" si="9"/>
        <v>100</v>
      </c>
    </row>
    <row r="591" spans="1:8" ht="44.25" customHeight="1" x14ac:dyDescent="0.2">
      <c r="A591" s="63" t="s">
        <v>605</v>
      </c>
      <c r="B591" s="63" t="s">
        <v>620</v>
      </c>
      <c r="C591" s="63" t="s">
        <v>820</v>
      </c>
      <c r="D591" s="63"/>
      <c r="E591" s="77" t="s">
        <v>1154</v>
      </c>
      <c r="F591" s="65">
        <f>F592+F593+F594+F595+F596+F597</f>
        <v>15743176</v>
      </c>
      <c r="G591" s="40">
        <f>G592+G593+G594+G595+G596+G597</f>
        <v>15740553.66</v>
      </c>
      <c r="H591" s="39">
        <f t="shared" si="9"/>
        <v>99.983343005248742</v>
      </c>
    </row>
    <row r="592" spans="1:8" ht="33" customHeight="1" x14ac:dyDescent="0.2">
      <c r="A592" s="63" t="s">
        <v>605</v>
      </c>
      <c r="B592" s="63" t="s">
        <v>620</v>
      </c>
      <c r="C592" s="63" t="s">
        <v>820</v>
      </c>
      <c r="D592" s="63" t="s">
        <v>440</v>
      </c>
      <c r="E592" s="77" t="s">
        <v>1187</v>
      </c>
      <c r="F592" s="65">
        <v>10477400</v>
      </c>
      <c r="G592" s="40">
        <v>10474777.66</v>
      </c>
      <c r="H592" s="39">
        <f t="shared" si="9"/>
        <v>99.97497146238571</v>
      </c>
    </row>
    <row r="593" spans="1:8" ht="24.75" customHeight="1" x14ac:dyDescent="0.2">
      <c r="A593" s="63" t="s">
        <v>605</v>
      </c>
      <c r="B593" s="63" t="s">
        <v>620</v>
      </c>
      <c r="C593" s="63" t="s">
        <v>820</v>
      </c>
      <c r="D593" s="63" t="s">
        <v>441</v>
      </c>
      <c r="E593" s="77" t="s">
        <v>1188</v>
      </c>
      <c r="F593" s="65">
        <v>625731</v>
      </c>
      <c r="G593" s="40">
        <v>625731</v>
      </c>
      <c r="H593" s="39">
        <f t="shared" si="9"/>
        <v>100</v>
      </c>
    </row>
    <row r="594" spans="1:8" ht="24" customHeight="1" x14ac:dyDescent="0.2">
      <c r="A594" s="63" t="s">
        <v>605</v>
      </c>
      <c r="B594" s="63" t="s">
        <v>620</v>
      </c>
      <c r="C594" s="63" t="s">
        <v>820</v>
      </c>
      <c r="D594" s="63" t="s">
        <v>443</v>
      </c>
      <c r="E594" s="77" t="s">
        <v>451</v>
      </c>
      <c r="F594" s="65">
        <v>308350</v>
      </c>
      <c r="G594" s="40">
        <v>308350</v>
      </c>
      <c r="H594" s="39">
        <f t="shared" si="9"/>
        <v>100</v>
      </c>
    </row>
    <row r="595" spans="1:8" ht="23.25" customHeight="1" x14ac:dyDescent="0.2">
      <c r="A595" s="63" t="s">
        <v>605</v>
      </c>
      <c r="B595" s="63" t="s">
        <v>620</v>
      </c>
      <c r="C595" s="63" t="s">
        <v>820</v>
      </c>
      <c r="D595" s="63" t="s">
        <v>439</v>
      </c>
      <c r="E595" s="77" t="s">
        <v>1190</v>
      </c>
      <c r="F595" s="65">
        <v>4241532</v>
      </c>
      <c r="G595" s="40">
        <v>4241532</v>
      </c>
      <c r="H595" s="39">
        <f t="shared" si="9"/>
        <v>100</v>
      </c>
    </row>
    <row r="596" spans="1:8" ht="15" customHeight="1" x14ac:dyDescent="0.2">
      <c r="A596" s="63" t="s">
        <v>605</v>
      </c>
      <c r="B596" s="63" t="s">
        <v>620</v>
      </c>
      <c r="C596" s="63" t="s">
        <v>820</v>
      </c>
      <c r="D596" s="63" t="s">
        <v>735</v>
      </c>
      <c r="E596" s="77" t="s">
        <v>736</v>
      </c>
      <c r="F596" s="65">
        <v>16084</v>
      </c>
      <c r="G596" s="40">
        <v>16084</v>
      </c>
      <c r="H596" s="39">
        <f t="shared" si="9"/>
        <v>100</v>
      </c>
    </row>
    <row r="597" spans="1:8" ht="16.5" customHeight="1" x14ac:dyDescent="0.2">
      <c r="A597" s="63" t="s">
        <v>605</v>
      </c>
      <c r="B597" s="63" t="s">
        <v>620</v>
      </c>
      <c r="C597" s="63" t="s">
        <v>820</v>
      </c>
      <c r="D597" s="63" t="s">
        <v>737</v>
      </c>
      <c r="E597" s="77" t="s">
        <v>738</v>
      </c>
      <c r="F597" s="65">
        <v>74079</v>
      </c>
      <c r="G597" s="40">
        <v>74079</v>
      </c>
      <c r="H597" s="39">
        <f t="shared" si="9"/>
        <v>100</v>
      </c>
    </row>
    <row r="598" spans="1:8" ht="44.25" customHeight="1" x14ac:dyDescent="0.2">
      <c r="A598" s="63" t="s">
        <v>605</v>
      </c>
      <c r="B598" s="63" t="s">
        <v>620</v>
      </c>
      <c r="C598" s="63" t="s">
        <v>1061</v>
      </c>
      <c r="D598" s="63"/>
      <c r="E598" s="77" t="s">
        <v>1152</v>
      </c>
      <c r="F598" s="65">
        <f>F599</f>
        <v>1374900</v>
      </c>
      <c r="G598" s="40">
        <f>G599</f>
        <v>1374900</v>
      </c>
      <c r="H598" s="39">
        <f t="shared" si="9"/>
        <v>100</v>
      </c>
    </row>
    <row r="599" spans="1:8" ht="31.5" customHeight="1" x14ac:dyDescent="0.2">
      <c r="A599" s="63" t="s">
        <v>605</v>
      </c>
      <c r="B599" s="63" t="s">
        <v>620</v>
      </c>
      <c r="C599" s="63" t="s">
        <v>1061</v>
      </c>
      <c r="D599" s="63" t="s">
        <v>440</v>
      </c>
      <c r="E599" s="77" t="s">
        <v>1187</v>
      </c>
      <c r="F599" s="65">
        <v>1374900</v>
      </c>
      <c r="G599" s="40">
        <v>1374900</v>
      </c>
      <c r="H599" s="39">
        <f t="shared" si="9"/>
        <v>100</v>
      </c>
    </row>
    <row r="600" spans="1:8" ht="41.25" hidden="1" customHeight="1" x14ac:dyDescent="0.2">
      <c r="A600" s="63" t="s">
        <v>605</v>
      </c>
      <c r="B600" s="63" t="s">
        <v>620</v>
      </c>
      <c r="C600" s="63" t="s">
        <v>259</v>
      </c>
      <c r="D600" s="63"/>
      <c r="E600" s="77" t="s">
        <v>260</v>
      </c>
      <c r="F600" s="65">
        <f>F601+F602+F603+F604</f>
        <v>0</v>
      </c>
      <c r="G600" s="40">
        <f>G601+G602+G603+G604</f>
        <v>0</v>
      </c>
      <c r="H600" s="39" t="e">
        <f t="shared" si="9"/>
        <v>#DIV/0!</v>
      </c>
    </row>
    <row r="601" spans="1:8" ht="19.5" hidden="1" customHeight="1" x14ac:dyDescent="0.2">
      <c r="A601" s="63" t="s">
        <v>605</v>
      </c>
      <c r="B601" s="63" t="s">
        <v>620</v>
      </c>
      <c r="C601" s="63" t="s">
        <v>259</v>
      </c>
      <c r="D601" s="63" t="s">
        <v>440</v>
      </c>
      <c r="E601" s="77" t="s">
        <v>449</v>
      </c>
      <c r="F601" s="65">
        <v>0</v>
      </c>
      <c r="G601" s="40">
        <v>0</v>
      </c>
      <c r="H601" s="39" t="e">
        <f t="shared" si="9"/>
        <v>#DIV/0!</v>
      </c>
    </row>
    <row r="602" spans="1:8" ht="19.5" hidden="1" customHeight="1" x14ac:dyDescent="0.2">
      <c r="A602" s="63" t="s">
        <v>605</v>
      </c>
      <c r="B602" s="63" t="s">
        <v>620</v>
      </c>
      <c r="C602" s="63" t="s">
        <v>259</v>
      </c>
      <c r="D602" s="63" t="s">
        <v>441</v>
      </c>
      <c r="E602" s="77" t="s">
        <v>450</v>
      </c>
      <c r="F602" s="65">
        <v>0</v>
      </c>
      <c r="G602" s="40">
        <v>0</v>
      </c>
      <c r="H602" s="39" t="e">
        <f t="shared" si="9"/>
        <v>#DIV/0!</v>
      </c>
    </row>
    <row r="603" spans="1:8" ht="24" hidden="1" customHeight="1" x14ac:dyDescent="0.2">
      <c r="A603" s="63" t="s">
        <v>605</v>
      </c>
      <c r="B603" s="63" t="s">
        <v>620</v>
      </c>
      <c r="C603" s="63" t="s">
        <v>259</v>
      </c>
      <c r="D603" s="63" t="s">
        <v>443</v>
      </c>
      <c r="E603" s="77" t="s">
        <v>451</v>
      </c>
      <c r="F603" s="65">
        <v>0</v>
      </c>
      <c r="G603" s="40">
        <v>0</v>
      </c>
      <c r="H603" s="39" t="e">
        <f t="shared" si="9"/>
        <v>#DIV/0!</v>
      </c>
    </row>
    <row r="604" spans="1:8" ht="25.5" hidden="1" customHeight="1" x14ac:dyDescent="0.2">
      <c r="A604" s="63" t="s">
        <v>605</v>
      </c>
      <c r="B604" s="63" t="s">
        <v>620</v>
      </c>
      <c r="C604" s="63" t="s">
        <v>259</v>
      </c>
      <c r="D604" s="63" t="s">
        <v>439</v>
      </c>
      <c r="E604" s="77" t="s">
        <v>452</v>
      </c>
      <c r="F604" s="65">
        <v>0</v>
      </c>
      <c r="G604" s="40">
        <v>0</v>
      </c>
      <c r="H604" s="39" t="e">
        <f t="shared" si="9"/>
        <v>#DIV/0!</v>
      </c>
    </row>
    <row r="605" spans="1:8" ht="23.25" hidden="1" customHeight="1" x14ac:dyDescent="0.2">
      <c r="A605" s="63" t="s">
        <v>605</v>
      </c>
      <c r="B605" s="63" t="s">
        <v>620</v>
      </c>
      <c r="C605" s="63" t="s">
        <v>585</v>
      </c>
      <c r="D605" s="63"/>
      <c r="E605" s="77" t="s">
        <v>227</v>
      </c>
      <c r="F605" s="67">
        <f>F606</f>
        <v>0</v>
      </c>
      <c r="G605" s="41">
        <f>G606</f>
        <v>0</v>
      </c>
      <c r="H605" s="39" t="e">
        <f t="shared" si="9"/>
        <v>#DIV/0!</v>
      </c>
    </row>
    <row r="606" spans="1:8" ht="15.75" hidden="1" customHeight="1" x14ac:dyDescent="0.2">
      <c r="A606" s="63" t="s">
        <v>605</v>
      </c>
      <c r="B606" s="63" t="s">
        <v>620</v>
      </c>
      <c r="C606" s="63" t="s">
        <v>585</v>
      </c>
      <c r="D606" s="63" t="s">
        <v>440</v>
      </c>
      <c r="E606" s="77" t="s">
        <v>449</v>
      </c>
      <c r="F606" s="65">
        <v>0</v>
      </c>
      <c r="G606" s="40">
        <v>0</v>
      </c>
      <c r="H606" s="39" t="e">
        <f t="shared" si="9"/>
        <v>#DIV/0!</v>
      </c>
    </row>
    <row r="607" spans="1:8" ht="22.5" hidden="1" customHeight="1" x14ac:dyDescent="0.2">
      <c r="A607" s="88" t="s">
        <v>605</v>
      </c>
      <c r="B607" s="64" t="s">
        <v>620</v>
      </c>
      <c r="C607" s="64" t="s">
        <v>132</v>
      </c>
      <c r="D607" s="63"/>
      <c r="E607" s="77" t="s">
        <v>249</v>
      </c>
      <c r="F607" s="65">
        <f>F608+F609</f>
        <v>0</v>
      </c>
      <c r="G607" s="40">
        <f>G608+G609</f>
        <v>0</v>
      </c>
      <c r="H607" s="39" t="e">
        <f t="shared" si="9"/>
        <v>#DIV/0!</v>
      </c>
    </row>
    <row r="608" spans="1:8" ht="15.75" hidden="1" customHeight="1" x14ac:dyDescent="0.2">
      <c r="A608" s="88" t="s">
        <v>605</v>
      </c>
      <c r="B608" s="64" t="s">
        <v>620</v>
      </c>
      <c r="C608" s="64" t="s">
        <v>132</v>
      </c>
      <c r="D608" s="63" t="s">
        <v>440</v>
      </c>
      <c r="E608" s="77" t="s">
        <v>449</v>
      </c>
      <c r="F608" s="65">
        <v>0</v>
      </c>
      <c r="G608" s="40">
        <v>0</v>
      </c>
      <c r="H608" s="39" t="e">
        <f t="shared" si="9"/>
        <v>#DIV/0!</v>
      </c>
    </row>
    <row r="609" spans="1:8" ht="24" hidden="1" customHeight="1" x14ac:dyDescent="0.2">
      <c r="A609" s="88" t="s">
        <v>605</v>
      </c>
      <c r="B609" s="64" t="s">
        <v>620</v>
      </c>
      <c r="C609" s="64" t="s">
        <v>132</v>
      </c>
      <c r="D609" s="63" t="s">
        <v>439</v>
      </c>
      <c r="E609" s="77" t="s">
        <v>452</v>
      </c>
      <c r="F609" s="65">
        <v>0</v>
      </c>
      <c r="G609" s="40">
        <v>0</v>
      </c>
      <c r="H609" s="39" t="e">
        <f t="shared" si="9"/>
        <v>#DIV/0!</v>
      </c>
    </row>
    <row r="610" spans="1:8" ht="42.75" hidden="1" customHeight="1" x14ac:dyDescent="0.2">
      <c r="A610" s="88" t="s">
        <v>605</v>
      </c>
      <c r="B610" s="64" t="s">
        <v>620</v>
      </c>
      <c r="C610" s="64" t="s">
        <v>133</v>
      </c>
      <c r="D610" s="63"/>
      <c r="E610" s="77" t="s">
        <v>252</v>
      </c>
      <c r="F610" s="65">
        <f>F611</f>
        <v>0</v>
      </c>
      <c r="G610" s="40">
        <f>G611</f>
        <v>0</v>
      </c>
      <c r="H610" s="39" t="e">
        <f t="shared" si="9"/>
        <v>#DIV/0!</v>
      </c>
    </row>
    <row r="611" spans="1:8" ht="15.75" hidden="1" customHeight="1" x14ac:dyDescent="0.2">
      <c r="A611" s="88" t="s">
        <v>605</v>
      </c>
      <c r="B611" s="64" t="s">
        <v>620</v>
      </c>
      <c r="C611" s="64" t="s">
        <v>133</v>
      </c>
      <c r="D611" s="63" t="s">
        <v>440</v>
      </c>
      <c r="E611" s="77" t="s">
        <v>449</v>
      </c>
      <c r="F611" s="65">
        <v>0</v>
      </c>
      <c r="G611" s="40">
        <v>0</v>
      </c>
      <c r="H611" s="39" t="e">
        <f t="shared" si="9"/>
        <v>#DIV/0!</v>
      </c>
    </row>
    <row r="612" spans="1:8" ht="37.5" hidden="1" customHeight="1" x14ac:dyDescent="0.2">
      <c r="A612" s="88" t="s">
        <v>605</v>
      </c>
      <c r="B612" s="64" t="s">
        <v>620</v>
      </c>
      <c r="C612" s="64" t="s">
        <v>134</v>
      </c>
      <c r="D612" s="63"/>
      <c r="E612" s="77" t="s">
        <v>253</v>
      </c>
      <c r="F612" s="65">
        <f>F613</f>
        <v>0</v>
      </c>
      <c r="G612" s="40">
        <f>G613</f>
        <v>0</v>
      </c>
      <c r="H612" s="39" t="e">
        <f t="shared" si="9"/>
        <v>#DIV/0!</v>
      </c>
    </row>
    <row r="613" spans="1:8" ht="19.5" hidden="1" customHeight="1" x14ac:dyDescent="0.2">
      <c r="A613" s="88" t="s">
        <v>605</v>
      </c>
      <c r="B613" s="64" t="s">
        <v>620</v>
      </c>
      <c r="C613" s="64" t="s">
        <v>134</v>
      </c>
      <c r="D613" s="63" t="s">
        <v>440</v>
      </c>
      <c r="E613" s="77" t="s">
        <v>449</v>
      </c>
      <c r="F613" s="65">
        <v>0</v>
      </c>
      <c r="G613" s="40">
        <v>0</v>
      </c>
      <c r="H613" s="39" t="e">
        <f t="shared" si="9"/>
        <v>#DIV/0!</v>
      </c>
    </row>
    <row r="614" spans="1:8" x14ac:dyDescent="0.2">
      <c r="A614" s="63" t="s">
        <v>605</v>
      </c>
      <c r="B614" s="63" t="s">
        <v>623</v>
      </c>
      <c r="C614" s="63"/>
      <c r="D614" s="63"/>
      <c r="E614" s="77" t="s">
        <v>624</v>
      </c>
      <c r="F614" s="66">
        <f>F615+F618+F620+F622+F624+F626</f>
        <v>1750000</v>
      </c>
      <c r="G614" s="39">
        <f>G615+G618+G620+G622+G624+G626</f>
        <v>1750000</v>
      </c>
      <c r="H614" s="39">
        <f t="shared" si="9"/>
        <v>100</v>
      </c>
    </row>
    <row r="615" spans="1:8" ht="56.25" customHeight="1" x14ac:dyDescent="0.2">
      <c r="A615" s="63" t="s">
        <v>605</v>
      </c>
      <c r="B615" s="63" t="s">
        <v>623</v>
      </c>
      <c r="C615" s="63" t="s">
        <v>844</v>
      </c>
      <c r="D615" s="63"/>
      <c r="E615" s="77" t="s">
        <v>1155</v>
      </c>
      <c r="F615" s="66">
        <f>F617+F616</f>
        <v>1750000</v>
      </c>
      <c r="G615" s="39">
        <f>G617+G616</f>
        <v>1750000</v>
      </c>
      <c r="H615" s="39">
        <f t="shared" si="9"/>
        <v>100</v>
      </c>
    </row>
    <row r="616" spans="1:8" ht="24.75" customHeight="1" x14ac:dyDescent="0.2">
      <c r="A616" s="63" t="s">
        <v>605</v>
      </c>
      <c r="B616" s="63" t="s">
        <v>623</v>
      </c>
      <c r="C616" s="63" t="s">
        <v>844</v>
      </c>
      <c r="D616" s="63" t="s">
        <v>336</v>
      </c>
      <c r="E616" s="77" t="s">
        <v>337</v>
      </c>
      <c r="F616" s="66">
        <v>1750000</v>
      </c>
      <c r="G616" s="39">
        <v>1750000</v>
      </c>
      <c r="H616" s="39">
        <f t="shared" si="9"/>
        <v>100</v>
      </c>
    </row>
    <row r="617" spans="1:8" ht="24.75" hidden="1" customHeight="1" x14ac:dyDescent="0.2">
      <c r="A617" s="63" t="s">
        <v>605</v>
      </c>
      <c r="B617" s="63" t="s">
        <v>623</v>
      </c>
      <c r="C617" s="63" t="s">
        <v>844</v>
      </c>
      <c r="D617" s="63" t="s">
        <v>334</v>
      </c>
      <c r="E617" s="77" t="s">
        <v>452</v>
      </c>
      <c r="F617" s="66">
        <v>0</v>
      </c>
      <c r="G617" s="39">
        <v>0</v>
      </c>
      <c r="H617" s="39" t="e">
        <f t="shared" si="9"/>
        <v>#DIV/0!</v>
      </c>
    </row>
    <row r="618" spans="1:8" ht="56.25" hidden="1" customHeight="1" x14ac:dyDescent="0.2">
      <c r="A618" s="63" t="s">
        <v>605</v>
      </c>
      <c r="B618" s="63" t="s">
        <v>623</v>
      </c>
      <c r="C618" s="63" t="s">
        <v>713</v>
      </c>
      <c r="D618" s="63"/>
      <c r="E618" s="77" t="s">
        <v>714</v>
      </c>
      <c r="F618" s="66">
        <f>F619</f>
        <v>0</v>
      </c>
      <c r="G618" s="39">
        <f>G619</f>
        <v>0</v>
      </c>
      <c r="H618" s="39" t="e">
        <f t="shared" si="9"/>
        <v>#DIV/0!</v>
      </c>
    </row>
    <row r="619" spans="1:8" ht="30" hidden="1" customHeight="1" x14ac:dyDescent="0.2">
      <c r="A619" s="63" t="s">
        <v>605</v>
      </c>
      <c r="B619" s="63" t="s">
        <v>623</v>
      </c>
      <c r="C619" s="63" t="s">
        <v>713</v>
      </c>
      <c r="D619" s="63" t="s">
        <v>447</v>
      </c>
      <c r="E619" s="77" t="s">
        <v>457</v>
      </c>
      <c r="F619" s="65">
        <v>0</v>
      </c>
      <c r="G619" s="40">
        <v>0</v>
      </c>
      <c r="H619" s="39" t="e">
        <f t="shared" si="9"/>
        <v>#DIV/0!</v>
      </c>
    </row>
    <row r="620" spans="1:8" ht="48.75" hidden="1" customHeight="1" x14ac:dyDescent="0.2">
      <c r="A620" s="88" t="s">
        <v>605</v>
      </c>
      <c r="B620" s="64" t="s">
        <v>623</v>
      </c>
      <c r="C620" s="64" t="s">
        <v>344</v>
      </c>
      <c r="D620" s="63"/>
      <c r="E620" s="77" t="s">
        <v>136</v>
      </c>
      <c r="F620" s="65">
        <f>F621</f>
        <v>0</v>
      </c>
      <c r="G620" s="40">
        <f>G621</f>
        <v>0</v>
      </c>
      <c r="H620" s="39" t="e">
        <f t="shared" si="9"/>
        <v>#DIV/0!</v>
      </c>
    </row>
    <row r="621" spans="1:8" ht="27" hidden="1" customHeight="1" x14ac:dyDescent="0.2">
      <c r="A621" s="88" t="s">
        <v>605</v>
      </c>
      <c r="B621" s="64" t="s">
        <v>623</v>
      </c>
      <c r="C621" s="64" t="s">
        <v>344</v>
      </c>
      <c r="D621" s="63" t="s">
        <v>336</v>
      </c>
      <c r="E621" s="77" t="s">
        <v>337</v>
      </c>
      <c r="F621" s="65">
        <v>0</v>
      </c>
      <c r="G621" s="40">
        <v>0</v>
      </c>
      <c r="H621" s="39" t="e">
        <f t="shared" si="9"/>
        <v>#DIV/0!</v>
      </c>
    </row>
    <row r="622" spans="1:8" ht="34.5" hidden="1" customHeight="1" x14ac:dyDescent="0.2">
      <c r="A622" s="88" t="s">
        <v>605</v>
      </c>
      <c r="B622" s="64" t="s">
        <v>623</v>
      </c>
      <c r="C622" s="64" t="s">
        <v>338</v>
      </c>
      <c r="D622" s="63"/>
      <c r="E622" s="77" t="s">
        <v>339</v>
      </c>
      <c r="F622" s="65">
        <f>F623</f>
        <v>0</v>
      </c>
      <c r="G622" s="40">
        <f>G623</f>
        <v>0</v>
      </c>
      <c r="H622" s="39" t="e">
        <f t="shared" si="9"/>
        <v>#DIV/0!</v>
      </c>
    </row>
    <row r="623" spans="1:8" ht="30" hidden="1" customHeight="1" x14ac:dyDescent="0.2">
      <c r="A623" s="88" t="s">
        <v>605</v>
      </c>
      <c r="B623" s="64" t="s">
        <v>623</v>
      </c>
      <c r="C623" s="64" t="s">
        <v>338</v>
      </c>
      <c r="D623" s="63" t="s">
        <v>447</v>
      </c>
      <c r="E623" s="77" t="s">
        <v>457</v>
      </c>
      <c r="F623" s="65">
        <v>0</v>
      </c>
      <c r="G623" s="40">
        <v>0</v>
      </c>
      <c r="H623" s="39" t="e">
        <f t="shared" si="9"/>
        <v>#DIV/0!</v>
      </c>
    </row>
    <row r="624" spans="1:8" ht="37.5" hidden="1" customHeight="1" x14ac:dyDescent="0.2">
      <c r="A624" s="63" t="s">
        <v>605</v>
      </c>
      <c r="B624" s="63" t="s">
        <v>623</v>
      </c>
      <c r="C624" s="63" t="s">
        <v>629</v>
      </c>
      <c r="D624" s="63"/>
      <c r="E624" s="77" t="s">
        <v>346</v>
      </c>
      <c r="F624" s="65">
        <f>F625</f>
        <v>0</v>
      </c>
      <c r="G624" s="40">
        <f>G625</f>
        <v>0</v>
      </c>
      <c r="H624" s="39" t="e">
        <f t="shared" si="9"/>
        <v>#DIV/0!</v>
      </c>
    </row>
    <row r="625" spans="1:8" ht="25.5" hidden="1" customHeight="1" x14ac:dyDescent="0.2">
      <c r="A625" s="63" t="s">
        <v>605</v>
      </c>
      <c r="B625" s="63" t="s">
        <v>623</v>
      </c>
      <c r="C625" s="63" t="s">
        <v>629</v>
      </c>
      <c r="D625" s="63" t="s">
        <v>340</v>
      </c>
      <c r="E625" s="77" t="s">
        <v>342</v>
      </c>
      <c r="F625" s="65">
        <v>0</v>
      </c>
      <c r="G625" s="40">
        <v>0</v>
      </c>
      <c r="H625" s="39" t="e">
        <f t="shared" si="9"/>
        <v>#DIV/0!</v>
      </c>
    </row>
    <row r="626" spans="1:8" ht="44.25" hidden="1" customHeight="1" x14ac:dyDescent="0.2">
      <c r="A626" s="63" t="s">
        <v>605</v>
      </c>
      <c r="B626" s="63" t="s">
        <v>623</v>
      </c>
      <c r="C626" s="63" t="s">
        <v>343</v>
      </c>
      <c r="D626" s="63"/>
      <c r="E626" s="77" t="s">
        <v>345</v>
      </c>
      <c r="F626" s="65">
        <f>F627</f>
        <v>0</v>
      </c>
      <c r="G626" s="40">
        <f>G627</f>
        <v>0</v>
      </c>
      <c r="H626" s="39" t="e">
        <f t="shared" si="9"/>
        <v>#DIV/0!</v>
      </c>
    </row>
    <row r="627" spans="1:8" ht="22.5" hidden="1" customHeight="1" x14ac:dyDescent="0.2">
      <c r="A627" s="63" t="s">
        <v>605</v>
      </c>
      <c r="B627" s="63" t="s">
        <v>623</v>
      </c>
      <c r="C627" s="63" t="s">
        <v>343</v>
      </c>
      <c r="D627" s="63" t="s">
        <v>340</v>
      </c>
      <c r="E627" s="77" t="s">
        <v>342</v>
      </c>
      <c r="F627" s="65">
        <v>0</v>
      </c>
      <c r="G627" s="40">
        <v>0</v>
      </c>
      <c r="H627" s="39" t="e">
        <f t="shared" si="9"/>
        <v>#DIV/0!</v>
      </c>
    </row>
    <row r="628" spans="1:8" ht="35.25" customHeight="1" x14ac:dyDescent="0.2">
      <c r="A628" s="82" t="s">
        <v>635</v>
      </c>
      <c r="B628" s="84"/>
      <c r="C628" s="82"/>
      <c r="D628" s="82"/>
      <c r="E628" s="70" t="s">
        <v>636</v>
      </c>
      <c r="F628" s="69">
        <f>F629+F650+F660+F682+F688+F699+F655+F671+F674+F677</f>
        <v>54445528</v>
      </c>
      <c r="G628" s="38">
        <f>G629+G650+G660+G682+G688+G699+G655+G671+G674+G677</f>
        <v>54363692.960000001</v>
      </c>
      <c r="H628" s="38">
        <f t="shared" si="9"/>
        <v>99.84969373425858</v>
      </c>
    </row>
    <row r="629" spans="1:8" ht="33.75" customHeight="1" x14ac:dyDescent="0.2">
      <c r="A629" s="63" t="s">
        <v>635</v>
      </c>
      <c r="B629" s="63" t="s">
        <v>637</v>
      </c>
      <c r="C629" s="63"/>
      <c r="D629" s="63"/>
      <c r="E629" s="77" t="s">
        <v>638</v>
      </c>
      <c r="F629" s="66">
        <f>F630+F632+F637+F644+F635+F647</f>
        <v>5792540</v>
      </c>
      <c r="G629" s="39">
        <f>G630+G632+G637+G644+G635+G647</f>
        <v>5789414.6600000001</v>
      </c>
      <c r="H629" s="39">
        <f t="shared" si="9"/>
        <v>99.946045430847263</v>
      </c>
    </row>
    <row r="630" spans="1:8" ht="13.5" hidden="1" customHeight="1" x14ac:dyDescent="0.2">
      <c r="A630" s="63" t="s">
        <v>635</v>
      </c>
      <c r="B630" s="63" t="s">
        <v>637</v>
      </c>
      <c r="C630" s="63"/>
      <c r="D630" s="63"/>
      <c r="E630" s="77"/>
      <c r="F630" s="66">
        <f>F631</f>
        <v>0</v>
      </c>
      <c r="G630" s="39">
        <f>G631</f>
        <v>0</v>
      </c>
      <c r="H630" s="39">
        <f>H631</f>
        <v>0</v>
      </c>
    </row>
    <row r="631" spans="1:8" ht="13.5" hidden="1" customHeight="1" x14ac:dyDescent="0.2">
      <c r="A631" s="63" t="s">
        <v>635</v>
      </c>
      <c r="B631" s="63" t="s">
        <v>637</v>
      </c>
      <c r="C631" s="63"/>
      <c r="D631" s="63">
        <v>121</v>
      </c>
      <c r="E631" s="77" t="s">
        <v>449</v>
      </c>
      <c r="F631" s="66">
        <v>0</v>
      </c>
      <c r="G631" s="39">
        <v>0</v>
      </c>
      <c r="H631" s="39">
        <v>0</v>
      </c>
    </row>
    <row r="632" spans="1:8" ht="13.5" hidden="1" customHeight="1" x14ac:dyDescent="0.2">
      <c r="A632" s="63" t="s">
        <v>635</v>
      </c>
      <c r="B632" s="63" t="s">
        <v>637</v>
      </c>
      <c r="C632" s="63"/>
      <c r="D632" s="63"/>
      <c r="E632" s="77"/>
      <c r="F632" s="65">
        <f>F633</f>
        <v>0</v>
      </c>
      <c r="G632" s="40">
        <f>G633</f>
        <v>0</v>
      </c>
      <c r="H632" s="40">
        <f>H633</f>
        <v>0</v>
      </c>
    </row>
    <row r="633" spans="1:8" ht="18" hidden="1" customHeight="1" x14ac:dyDescent="0.2">
      <c r="A633" s="63" t="s">
        <v>635</v>
      </c>
      <c r="B633" s="63" t="s">
        <v>637</v>
      </c>
      <c r="C633" s="63"/>
      <c r="D633" s="63" t="s">
        <v>440</v>
      </c>
      <c r="E633" s="77" t="s">
        <v>449</v>
      </c>
      <c r="F633" s="65">
        <v>0</v>
      </c>
      <c r="G633" s="40">
        <v>0</v>
      </c>
      <c r="H633" s="40">
        <v>0</v>
      </c>
    </row>
    <row r="634" spans="1:8" ht="66.75" customHeight="1" x14ac:dyDescent="0.2">
      <c r="A634" s="63" t="s">
        <v>635</v>
      </c>
      <c r="B634" s="63" t="s">
        <v>637</v>
      </c>
      <c r="C634" s="63" t="s">
        <v>963</v>
      </c>
      <c r="D634" s="63"/>
      <c r="E634" s="77" t="s">
        <v>1160</v>
      </c>
      <c r="F634" s="65">
        <f>F637+F644+F635</f>
        <v>5414800</v>
      </c>
      <c r="G634" s="40">
        <f>G637+G644+G635</f>
        <v>5411708.1699999999</v>
      </c>
      <c r="H634" s="39">
        <f t="shared" ref="H634:H697" si="10">G634/F634*100</f>
        <v>99.942900384132372</v>
      </c>
    </row>
    <row r="635" spans="1:8" ht="66.75" customHeight="1" x14ac:dyDescent="0.2">
      <c r="A635" s="63" t="s">
        <v>635</v>
      </c>
      <c r="B635" s="63" t="s">
        <v>637</v>
      </c>
      <c r="C635" s="63" t="s">
        <v>1064</v>
      </c>
      <c r="D635" s="63"/>
      <c r="E635" s="77" t="s">
        <v>1161</v>
      </c>
      <c r="F635" s="65">
        <f>F636</f>
        <v>244620</v>
      </c>
      <c r="G635" s="40">
        <f>G636</f>
        <v>244566.81</v>
      </c>
      <c r="H635" s="39">
        <f t="shared" si="10"/>
        <v>99.978256070640171</v>
      </c>
    </row>
    <row r="636" spans="1:8" ht="32.25" customHeight="1" x14ac:dyDescent="0.2">
      <c r="A636" s="63" t="s">
        <v>635</v>
      </c>
      <c r="B636" s="63" t="s">
        <v>637</v>
      </c>
      <c r="C636" s="63" t="s">
        <v>1064</v>
      </c>
      <c r="D636" s="63" t="s">
        <v>440</v>
      </c>
      <c r="E636" s="77" t="s">
        <v>1187</v>
      </c>
      <c r="F636" s="65">
        <v>244620</v>
      </c>
      <c r="G636" s="40">
        <v>244566.81</v>
      </c>
      <c r="H636" s="39">
        <f t="shared" si="10"/>
        <v>99.978256070640171</v>
      </c>
    </row>
    <row r="637" spans="1:8" ht="64.5" customHeight="1" x14ac:dyDescent="0.2">
      <c r="A637" s="63" t="s">
        <v>635</v>
      </c>
      <c r="B637" s="63" t="s">
        <v>637</v>
      </c>
      <c r="C637" s="63" t="s">
        <v>1063</v>
      </c>
      <c r="D637" s="63"/>
      <c r="E637" s="77" t="s">
        <v>1162</v>
      </c>
      <c r="F637" s="65">
        <f>F638+F639+F640+F641+F642+F643</f>
        <v>5170180</v>
      </c>
      <c r="G637" s="40">
        <f>G638+G639+G640+G641+G642+G643</f>
        <v>5167141.3600000003</v>
      </c>
      <c r="H637" s="39">
        <f t="shared" si="10"/>
        <v>99.941227578150091</v>
      </c>
    </row>
    <row r="638" spans="1:8" ht="35.25" customHeight="1" x14ac:dyDescent="0.2">
      <c r="A638" s="63" t="s">
        <v>635</v>
      </c>
      <c r="B638" s="63" t="s">
        <v>637</v>
      </c>
      <c r="C638" s="63" t="s">
        <v>1063</v>
      </c>
      <c r="D638" s="63" t="s">
        <v>440</v>
      </c>
      <c r="E638" s="77" t="s">
        <v>1187</v>
      </c>
      <c r="F638" s="66">
        <v>4924160</v>
      </c>
      <c r="G638" s="39">
        <v>4924028.5199999996</v>
      </c>
      <c r="H638" s="39">
        <f t="shared" si="10"/>
        <v>99.997329899922008</v>
      </c>
    </row>
    <row r="639" spans="1:8" ht="21.75" customHeight="1" x14ac:dyDescent="0.2">
      <c r="A639" s="63" t="s">
        <v>635</v>
      </c>
      <c r="B639" s="63" t="s">
        <v>637</v>
      </c>
      <c r="C639" s="63" t="s">
        <v>1063</v>
      </c>
      <c r="D639" s="63" t="s">
        <v>441</v>
      </c>
      <c r="E639" s="77" t="s">
        <v>1188</v>
      </c>
      <c r="F639" s="66">
        <v>32050</v>
      </c>
      <c r="G639" s="39">
        <v>30456.45</v>
      </c>
      <c r="H639" s="39">
        <f t="shared" si="10"/>
        <v>95.027925117004685</v>
      </c>
    </row>
    <row r="640" spans="1:8" ht="27" customHeight="1" x14ac:dyDescent="0.2">
      <c r="A640" s="63" t="s">
        <v>635</v>
      </c>
      <c r="B640" s="63" t="s">
        <v>637</v>
      </c>
      <c r="C640" s="63" t="s">
        <v>1063</v>
      </c>
      <c r="D640" s="63" t="s">
        <v>443</v>
      </c>
      <c r="E640" s="77" t="s">
        <v>451</v>
      </c>
      <c r="F640" s="65">
        <v>65650</v>
      </c>
      <c r="G640" s="40">
        <v>64917.24</v>
      </c>
      <c r="H640" s="39">
        <f t="shared" si="10"/>
        <v>98.883838537699916</v>
      </c>
    </row>
    <row r="641" spans="1:8" ht="21" customHeight="1" x14ac:dyDescent="0.2">
      <c r="A641" s="63" t="s">
        <v>635</v>
      </c>
      <c r="B641" s="63" t="s">
        <v>637</v>
      </c>
      <c r="C641" s="63" t="s">
        <v>1063</v>
      </c>
      <c r="D641" s="63" t="s">
        <v>439</v>
      </c>
      <c r="E641" s="77" t="s">
        <v>1190</v>
      </c>
      <c r="F641" s="65">
        <v>136340</v>
      </c>
      <c r="G641" s="40">
        <v>135766.15</v>
      </c>
      <c r="H641" s="39">
        <f t="shared" si="10"/>
        <v>99.579103711309955</v>
      </c>
    </row>
    <row r="642" spans="1:8" ht="15" customHeight="1" x14ac:dyDescent="0.2">
      <c r="A642" s="63" t="s">
        <v>635</v>
      </c>
      <c r="B642" s="63" t="s">
        <v>637</v>
      </c>
      <c r="C642" s="63" t="s">
        <v>1063</v>
      </c>
      <c r="D642" s="63" t="s">
        <v>735</v>
      </c>
      <c r="E642" s="77" t="s">
        <v>736</v>
      </c>
      <c r="F642" s="66">
        <v>5890</v>
      </c>
      <c r="G642" s="39">
        <v>5883</v>
      </c>
      <c r="H642" s="39">
        <f t="shared" si="10"/>
        <v>99.881154499151108</v>
      </c>
    </row>
    <row r="643" spans="1:8" ht="15" customHeight="1" x14ac:dyDescent="0.2">
      <c r="A643" s="63" t="s">
        <v>635</v>
      </c>
      <c r="B643" s="63" t="s">
        <v>637</v>
      </c>
      <c r="C643" s="63" t="s">
        <v>1063</v>
      </c>
      <c r="D643" s="63" t="s">
        <v>737</v>
      </c>
      <c r="E643" s="77" t="s">
        <v>738</v>
      </c>
      <c r="F643" s="66">
        <v>6090</v>
      </c>
      <c r="G643" s="39">
        <v>6090</v>
      </c>
      <c r="H643" s="39">
        <f t="shared" si="10"/>
        <v>100</v>
      </c>
    </row>
    <row r="644" spans="1:8" ht="73.5" hidden="1" customHeight="1" x14ac:dyDescent="0.2">
      <c r="A644" s="63" t="s">
        <v>635</v>
      </c>
      <c r="B644" s="63" t="s">
        <v>637</v>
      </c>
      <c r="C644" s="63" t="s">
        <v>1064</v>
      </c>
      <c r="D644" s="63"/>
      <c r="E644" s="77"/>
      <c r="F644" s="65">
        <f>F645</f>
        <v>0</v>
      </c>
      <c r="G644" s="40">
        <f>G645</f>
        <v>0</v>
      </c>
      <c r="H644" s="39" t="e">
        <f t="shared" si="10"/>
        <v>#DIV/0!</v>
      </c>
    </row>
    <row r="645" spans="1:8" ht="16.5" hidden="1" customHeight="1" x14ac:dyDescent="0.2">
      <c r="A645" s="63" t="s">
        <v>635</v>
      </c>
      <c r="B645" s="63" t="s">
        <v>637</v>
      </c>
      <c r="C645" s="63" t="s">
        <v>1064</v>
      </c>
      <c r="D645" s="63" t="s">
        <v>440</v>
      </c>
      <c r="E645" s="77"/>
      <c r="F645" s="65">
        <v>0</v>
      </c>
      <c r="G645" s="40">
        <v>0</v>
      </c>
      <c r="H645" s="39" t="e">
        <f t="shared" si="10"/>
        <v>#DIV/0!</v>
      </c>
    </row>
    <row r="646" spans="1:8" ht="75" customHeight="1" x14ac:dyDescent="0.2">
      <c r="A646" s="63" t="s">
        <v>635</v>
      </c>
      <c r="B646" s="63" t="s">
        <v>637</v>
      </c>
      <c r="C646" s="64" t="s">
        <v>964</v>
      </c>
      <c r="D646" s="63"/>
      <c r="E646" s="77" t="s">
        <v>1163</v>
      </c>
      <c r="F646" s="65">
        <f>F647</f>
        <v>377740</v>
      </c>
      <c r="G646" s="40">
        <f>G647</f>
        <v>377706.49</v>
      </c>
      <c r="H646" s="39">
        <f t="shared" si="10"/>
        <v>99.991128818764224</v>
      </c>
    </row>
    <row r="647" spans="1:8" ht="75.75" customHeight="1" x14ac:dyDescent="0.2">
      <c r="A647" s="63" t="s">
        <v>635</v>
      </c>
      <c r="B647" s="63" t="s">
        <v>637</v>
      </c>
      <c r="C647" s="64" t="s">
        <v>922</v>
      </c>
      <c r="D647" s="63"/>
      <c r="E647" s="77" t="s">
        <v>1164</v>
      </c>
      <c r="F647" s="65">
        <f>F648+F649</f>
        <v>377740</v>
      </c>
      <c r="G647" s="40">
        <f>G648+G649</f>
        <v>377706.49</v>
      </c>
      <c r="H647" s="39">
        <f t="shared" si="10"/>
        <v>99.991128818764224</v>
      </c>
    </row>
    <row r="648" spans="1:8" ht="22.5" customHeight="1" x14ac:dyDescent="0.2">
      <c r="A648" s="63" t="s">
        <v>635</v>
      </c>
      <c r="B648" s="63" t="s">
        <v>637</v>
      </c>
      <c r="C648" s="64" t="s">
        <v>922</v>
      </c>
      <c r="D648" s="63" t="s">
        <v>443</v>
      </c>
      <c r="E648" s="77" t="s">
        <v>451</v>
      </c>
      <c r="F648" s="65">
        <v>349220</v>
      </c>
      <c r="G648" s="40">
        <v>349194.49</v>
      </c>
      <c r="H648" s="39">
        <f t="shared" si="10"/>
        <v>99.992695149189629</v>
      </c>
    </row>
    <row r="649" spans="1:8" ht="27" customHeight="1" x14ac:dyDescent="0.2">
      <c r="A649" s="63" t="s">
        <v>635</v>
      </c>
      <c r="B649" s="63" t="s">
        <v>637</v>
      </c>
      <c r="C649" s="64" t="s">
        <v>922</v>
      </c>
      <c r="D649" s="63" t="s">
        <v>439</v>
      </c>
      <c r="E649" s="77" t="s">
        <v>1190</v>
      </c>
      <c r="F649" s="65">
        <v>28520</v>
      </c>
      <c r="G649" s="40">
        <v>28512</v>
      </c>
      <c r="H649" s="39">
        <f t="shared" si="10"/>
        <v>99.971949509116413</v>
      </c>
    </row>
    <row r="650" spans="1:8" ht="18" customHeight="1" x14ac:dyDescent="0.2">
      <c r="A650" s="88" t="s">
        <v>635</v>
      </c>
      <c r="B650" s="64" t="s">
        <v>435</v>
      </c>
      <c r="C650" s="64"/>
      <c r="D650" s="63"/>
      <c r="E650" s="77" t="s">
        <v>436</v>
      </c>
      <c r="F650" s="65">
        <f>F651+F653</f>
        <v>515400</v>
      </c>
      <c r="G650" s="40">
        <f>G651+G653</f>
        <v>515400</v>
      </c>
      <c r="H650" s="39">
        <f t="shared" si="10"/>
        <v>100</v>
      </c>
    </row>
    <row r="651" spans="1:8" ht="27" hidden="1" customHeight="1" x14ac:dyDescent="0.2">
      <c r="A651" s="88" t="s">
        <v>635</v>
      </c>
      <c r="B651" s="64" t="s">
        <v>435</v>
      </c>
      <c r="C651" s="64" t="s">
        <v>674</v>
      </c>
      <c r="D651" s="63"/>
      <c r="E651" s="77" t="s">
        <v>675</v>
      </c>
      <c r="F651" s="65">
        <f>F652</f>
        <v>0</v>
      </c>
      <c r="G651" s="40">
        <f>G652</f>
        <v>0</v>
      </c>
      <c r="H651" s="39" t="e">
        <f t="shared" si="10"/>
        <v>#DIV/0!</v>
      </c>
    </row>
    <row r="652" spans="1:8" ht="17.25" hidden="1" customHeight="1" x14ac:dyDescent="0.2">
      <c r="A652" s="88" t="s">
        <v>635</v>
      </c>
      <c r="B652" s="64" t="s">
        <v>435</v>
      </c>
      <c r="C652" s="64" t="s">
        <v>674</v>
      </c>
      <c r="D652" s="63" t="s">
        <v>460</v>
      </c>
      <c r="E652" s="77" t="s">
        <v>463</v>
      </c>
      <c r="F652" s="65">
        <v>0</v>
      </c>
      <c r="G652" s="40">
        <v>0</v>
      </c>
      <c r="H652" s="39" t="e">
        <f t="shared" si="10"/>
        <v>#DIV/0!</v>
      </c>
    </row>
    <row r="653" spans="1:8" ht="21" customHeight="1" x14ac:dyDescent="0.2">
      <c r="A653" s="88" t="s">
        <v>635</v>
      </c>
      <c r="B653" s="64" t="s">
        <v>435</v>
      </c>
      <c r="C653" s="64" t="s">
        <v>924</v>
      </c>
      <c r="D653" s="63"/>
      <c r="E653" s="77" t="s">
        <v>925</v>
      </c>
      <c r="F653" s="65">
        <f>F654</f>
        <v>515400</v>
      </c>
      <c r="G653" s="40">
        <f>G654</f>
        <v>515400</v>
      </c>
      <c r="H653" s="39">
        <f t="shared" si="10"/>
        <v>100</v>
      </c>
    </row>
    <row r="654" spans="1:8" x14ac:dyDescent="0.2">
      <c r="A654" s="88" t="s">
        <v>635</v>
      </c>
      <c r="B654" s="64" t="s">
        <v>435</v>
      </c>
      <c r="C654" s="64" t="s">
        <v>924</v>
      </c>
      <c r="D654" s="63" t="s">
        <v>460</v>
      </c>
      <c r="E654" s="77" t="s">
        <v>463</v>
      </c>
      <c r="F654" s="65">
        <v>515400</v>
      </c>
      <c r="G654" s="40">
        <v>515400</v>
      </c>
      <c r="H654" s="39">
        <f t="shared" si="10"/>
        <v>100</v>
      </c>
    </row>
    <row r="655" spans="1:8" x14ac:dyDescent="0.2">
      <c r="A655" s="88" t="s">
        <v>635</v>
      </c>
      <c r="B655" s="64" t="s">
        <v>1227</v>
      </c>
      <c r="C655" s="64"/>
      <c r="D655" s="63"/>
      <c r="E655" s="77" t="s">
        <v>1230</v>
      </c>
      <c r="F655" s="65">
        <f>F656</f>
        <v>6983410</v>
      </c>
      <c r="G655" s="40">
        <f>G656</f>
        <v>6983410</v>
      </c>
      <c r="H655" s="39">
        <f t="shared" si="10"/>
        <v>100</v>
      </c>
    </row>
    <row r="656" spans="1:8" ht="57.75" customHeight="1" x14ac:dyDescent="0.2">
      <c r="A656" s="88" t="s">
        <v>635</v>
      </c>
      <c r="B656" s="64" t="s">
        <v>1227</v>
      </c>
      <c r="C656" s="64" t="s">
        <v>1278</v>
      </c>
      <c r="D656" s="63"/>
      <c r="E656" s="77" t="s">
        <v>1279</v>
      </c>
      <c r="F656" s="65">
        <f>F657+F658+F659</f>
        <v>6983410</v>
      </c>
      <c r="G656" s="40">
        <f>G657+G658+G659</f>
        <v>6983410</v>
      </c>
      <c r="H656" s="39">
        <f t="shared" si="10"/>
        <v>100</v>
      </c>
    </row>
    <row r="657" spans="1:8" ht="34.5" hidden="1" customHeight="1" x14ac:dyDescent="0.2">
      <c r="A657" s="88" t="s">
        <v>635</v>
      </c>
      <c r="B657" s="64" t="s">
        <v>1227</v>
      </c>
      <c r="C657" s="64" t="s">
        <v>1278</v>
      </c>
      <c r="D657" s="63" t="s">
        <v>1265</v>
      </c>
      <c r="E657" s="77" t="s">
        <v>1267</v>
      </c>
      <c r="F657" s="65">
        <v>0</v>
      </c>
      <c r="G657" s="40">
        <v>0</v>
      </c>
      <c r="H657" s="39" t="e">
        <f t="shared" si="10"/>
        <v>#DIV/0!</v>
      </c>
    </row>
    <row r="658" spans="1:8" ht="35.25" customHeight="1" x14ac:dyDescent="0.2">
      <c r="A658" s="88" t="s">
        <v>635</v>
      </c>
      <c r="B658" s="64" t="s">
        <v>1227</v>
      </c>
      <c r="C658" s="64" t="s">
        <v>1278</v>
      </c>
      <c r="D658" s="63" t="s">
        <v>1266</v>
      </c>
      <c r="E658" s="77" t="s">
        <v>1268</v>
      </c>
      <c r="F658" s="65">
        <v>5900000</v>
      </c>
      <c r="G658" s="40">
        <v>5900000</v>
      </c>
      <c r="H658" s="39">
        <f t="shared" si="10"/>
        <v>100</v>
      </c>
    </row>
    <row r="659" spans="1:8" ht="18.75" customHeight="1" x14ac:dyDescent="0.2">
      <c r="A659" s="88" t="s">
        <v>635</v>
      </c>
      <c r="B659" s="64" t="s">
        <v>1227</v>
      </c>
      <c r="C659" s="64" t="s">
        <v>1278</v>
      </c>
      <c r="D659" s="63" t="s">
        <v>930</v>
      </c>
      <c r="E659" s="77" t="s">
        <v>679</v>
      </c>
      <c r="F659" s="65">
        <v>1083410</v>
      </c>
      <c r="G659" s="40">
        <v>1083410</v>
      </c>
      <c r="H659" s="39">
        <f t="shared" si="10"/>
        <v>100</v>
      </c>
    </row>
    <row r="660" spans="1:8" ht="15.75" customHeight="1" x14ac:dyDescent="0.2">
      <c r="A660" s="63" t="s">
        <v>635</v>
      </c>
      <c r="B660" s="63" t="s">
        <v>643</v>
      </c>
      <c r="C660" s="63"/>
      <c r="D660" s="63"/>
      <c r="E660" s="77" t="s">
        <v>644</v>
      </c>
      <c r="F660" s="66">
        <f>F661+F663+F665+F667+F669</f>
        <v>2043500</v>
      </c>
      <c r="G660" s="39">
        <f>G661+G663+G665+G667+G669</f>
        <v>2043500</v>
      </c>
      <c r="H660" s="39">
        <f t="shared" si="10"/>
        <v>100</v>
      </c>
    </row>
    <row r="661" spans="1:8" ht="46.5" customHeight="1" x14ac:dyDescent="0.2">
      <c r="A661" s="63" t="s">
        <v>635</v>
      </c>
      <c r="B661" s="63" t="s">
        <v>643</v>
      </c>
      <c r="C661" s="63" t="s">
        <v>1213</v>
      </c>
      <c r="D661" s="63"/>
      <c r="E661" s="77" t="s">
        <v>1269</v>
      </c>
      <c r="F661" s="66">
        <f>F662</f>
        <v>2043500</v>
      </c>
      <c r="G661" s="39">
        <f>G662</f>
        <v>2043500</v>
      </c>
      <c r="H661" s="39">
        <f t="shared" si="10"/>
        <v>100</v>
      </c>
    </row>
    <row r="662" spans="1:8" ht="35.25" customHeight="1" x14ac:dyDescent="0.2">
      <c r="A662" s="63" t="s">
        <v>635</v>
      </c>
      <c r="B662" s="63" t="s">
        <v>643</v>
      </c>
      <c r="C662" s="63" t="s">
        <v>1213</v>
      </c>
      <c r="D662" s="63" t="s">
        <v>1265</v>
      </c>
      <c r="E662" s="77" t="s">
        <v>1267</v>
      </c>
      <c r="F662" s="65">
        <v>2043500</v>
      </c>
      <c r="G662" s="40">
        <v>2043500</v>
      </c>
      <c r="H662" s="39">
        <f t="shared" si="10"/>
        <v>100</v>
      </c>
    </row>
    <row r="663" spans="1:8" ht="31.5" hidden="1" customHeight="1" x14ac:dyDescent="0.2">
      <c r="A663" s="63" t="s">
        <v>635</v>
      </c>
      <c r="B663" s="63" t="s">
        <v>643</v>
      </c>
      <c r="C663" s="63"/>
      <c r="D663" s="63"/>
      <c r="E663" s="77"/>
      <c r="F663" s="67">
        <f>F664</f>
        <v>0</v>
      </c>
      <c r="G663" s="41">
        <f>G664</f>
        <v>0</v>
      </c>
      <c r="H663" s="39" t="e">
        <f t="shared" si="10"/>
        <v>#DIV/0!</v>
      </c>
    </row>
    <row r="664" spans="1:8" ht="21" hidden="1" customHeight="1" x14ac:dyDescent="0.2">
      <c r="A664" s="63" t="s">
        <v>635</v>
      </c>
      <c r="B664" s="63" t="s">
        <v>643</v>
      </c>
      <c r="C664" s="63"/>
      <c r="D664" s="63"/>
      <c r="E664" s="77"/>
      <c r="F664" s="65">
        <v>0</v>
      </c>
      <c r="G664" s="40">
        <v>0</v>
      </c>
      <c r="H664" s="39" t="e">
        <f t="shared" si="10"/>
        <v>#DIV/0!</v>
      </c>
    </row>
    <row r="665" spans="1:8" ht="54.75" hidden="1" customHeight="1" x14ac:dyDescent="0.2">
      <c r="A665" s="63" t="s">
        <v>635</v>
      </c>
      <c r="B665" s="63" t="s">
        <v>643</v>
      </c>
      <c r="C665" s="63" t="s">
        <v>833</v>
      </c>
      <c r="D665" s="63"/>
      <c r="E665" s="109"/>
      <c r="F665" s="65">
        <f>F666</f>
        <v>0</v>
      </c>
      <c r="G665" s="40">
        <f>G666</f>
        <v>0</v>
      </c>
      <c r="H665" s="39" t="e">
        <f t="shared" si="10"/>
        <v>#DIV/0!</v>
      </c>
    </row>
    <row r="666" spans="1:8" ht="46.5" hidden="1" customHeight="1" x14ac:dyDescent="0.2">
      <c r="A666" s="63" t="s">
        <v>635</v>
      </c>
      <c r="B666" s="63" t="s">
        <v>643</v>
      </c>
      <c r="C666" s="63" t="s">
        <v>833</v>
      </c>
      <c r="D666" s="63" t="s">
        <v>250</v>
      </c>
      <c r="E666" s="77"/>
      <c r="F666" s="65">
        <v>0</v>
      </c>
      <c r="G666" s="40">
        <v>0</v>
      </c>
      <c r="H666" s="39" t="e">
        <f t="shared" si="10"/>
        <v>#DIV/0!</v>
      </c>
    </row>
    <row r="667" spans="1:8" ht="22.5" hidden="1" customHeight="1" x14ac:dyDescent="0.2">
      <c r="A667" s="63" t="s">
        <v>635</v>
      </c>
      <c r="B667" s="63" t="s">
        <v>643</v>
      </c>
      <c r="C667" s="63" t="s">
        <v>181</v>
      </c>
      <c r="D667" s="63"/>
      <c r="E667" s="77" t="s">
        <v>437</v>
      </c>
      <c r="F667" s="65">
        <f>F668</f>
        <v>0</v>
      </c>
      <c r="G667" s="40">
        <f>G668</f>
        <v>0</v>
      </c>
      <c r="H667" s="39" t="e">
        <f t="shared" si="10"/>
        <v>#DIV/0!</v>
      </c>
    </row>
    <row r="668" spans="1:8" ht="20.25" hidden="1" customHeight="1" x14ac:dyDescent="0.2">
      <c r="A668" s="63" t="s">
        <v>635</v>
      </c>
      <c r="B668" s="63" t="s">
        <v>643</v>
      </c>
      <c r="C668" s="63" t="s">
        <v>181</v>
      </c>
      <c r="D668" s="63" t="s">
        <v>444</v>
      </c>
      <c r="E668" s="77" t="s">
        <v>454</v>
      </c>
      <c r="F668" s="65">
        <v>0</v>
      </c>
      <c r="G668" s="40">
        <v>0</v>
      </c>
      <c r="H668" s="39" t="e">
        <f t="shared" si="10"/>
        <v>#DIV/0!</v>
      </c>
    </row>
    <row r="669" spans="1:8" ht="20.25" hidden="1" customHeight="1" x14ac:dyDescent="0.2">
      <c r="A669" s="63" t="s">
        <v>635</v>
      </c>
      <c r="B669" s="63" t="s">
        <v>643</v>
      </c>
      <c r="C669" s="63" t="s">
        <v>190</v>
      </c>
      <c r="D669" s="63"/>
      <c r="E669" s="77" t="s">
        <v>257</v>
      </c>
      <c r="F669" s="65">
        <f>F670</f>
        <v>0</v>
      </c>
      <c r="G669" s="40">
        <f>G670</f>
        <v>0</v>
      </c>
      <c r="H669" s="39" t="e">
        <f t="shared" si="10"/>
        <v>#DIV/0!</v>
      </c>
    </row>
    <row r="670" spans="1:8" ht="24" hidden="1" customHeight="1" x14ac:dyDescent="0.2">
      <c r="A670" s="63" t="s">
        <v>635</v>
      </c>
      <c r="B670" s="63" t="s">
        <v>643</v>
      </c>
      <c r="C670" s="63" t="s">
        <v>190</v>
      </c>
      <c r="D670" s="63" t="s">
        <v>444</v>
      </c>
      <c r="E670" s="77" t="s">
        <v>454</v>
      </c>
      <c r="F670" s="65">
        <v>0</v>
      </c>
      <c r="G670" s="40">
        <v>0</v>
      </c>
      <c r="H670" s="39" t="e">
        <f t="shared" si="10"/>
        <v>#DIV/0!</v>
      </c>
    </row>
    <row r="671" spans="1:8" ht="16.5" customHeight="1" x14ac:dyDescent="0.2">
      <c r="A671" s="63" t="s">
        <v>635</v>
      </c>
      <c r="B671" s="63" t="s">
        <v>650</v>
      </c>
      <c r="C671" s="63"/>
      <c r="D671" s="63"/>
      <c r="E671" s="77" t="s">
        <v>651</v>
      </c>
      <c r="F671" s="65">
        <f>F672</f>
        <v>90000</v>
      </c>
      <c r="G671" s="40">
        <f>G672</f>
        <v>90000</v>
      </c>
      <c r="H671" s="39">
        <f t="shared" si="10"/>
        <v>100</v>
      </c>
    </row>
    <row r="672" spans="1:8" ht="44.25" customHeight="1" x14ac:dyDescent="0.2">
      <c r="A672" s="63" t="s">
        <v>635</v>
      </c>
      <c r="B672" s="63" t="s">
        <v>650</v>
      </c>
      <c r="C672" s="63" t="s">
        <v>1270</v>
      </c>
      <c r="D672" s="63"/>
      <c r="E672" s="77" t="s">
        <v>1273</v>
      </c>
      <c r="F672" s="65">
        <f>F673</f>
        <v>90000</v>
      </c>
      <c r="G672" s="40">
        <f>G673</f>
        <v>90000</v>
      </c>
      <c r="H672" s="39">
        <f t="shared" si="10"/>
        <v>100</v>
      </c>
    </row>
    <row r="673" spans="1:8" ht="36.75" customHeight="1" x14ac:dyDescent="0.2">
      <c r="A673" s="63" t="s">
        <v>635</v>
      </c>
      <c r="B673" s="63" t="s">
        <v>650</v>
      </c>
      <c r="C673" s="63" t="s">
        <v>1270</v>
      </c>
      <c r="D673" s="63" t="s">
        <v>1265</v>
      </c>
      <c r="E673" s="77" t="s">
        <v>1267</v>
      </c>
      <c r="F673" s="65">
        <v>90000</v>
      </c>
      <c r="G673" s="40">
        <v>90000</v>
      </c>
      <c r="H673" s="39">
        <f t="shared" si="10"/>
        <v>100</v>
      </c>
    </row>
    <row r="674" spans="1:8" ht="24" customHeight="1" x14ac:dyDescent="0.2">
      <c r="A674" s="63" t="s">
        <v>635</v>
      </c>
      <c r="B674" s="63" t="s">
        <v>92</v>
      </c>
      <c r="C674" s="63"/>
      <c r="D674" s="63"/>
      <c r="E674" s="77" t="s">
        <v>96</v>
      </c>
      <c r="F674" s="65">
        <f>F675</f>
        <v>38000</v>
      </c>
      <c r="G674" s="40">
        <f>G675</f>
        <v>38000</v>
      </c>
      <c r="H674" s="39">
        <f t="shared" si="10"/>
        <v>100</v>
      </c>
    </row>
    <row r="675" spans="1:8" ht="46.5" customHeight="1" x14ac:dyDescent="0.2">
      <c r="A675" s="63" t="s">
        <v>635</v>
      </c>
      <c r="B675" s="63" t="s">
        <v>92</v>
      </c>
      <c r="C675" s="63" t="s">
        <v>1271</v>
      </c>
      <c r="D675" s="63"/>
      <c r="E675" s="77" t="s">
        <v>1274</v>
      </c>
      <c r="F675" s="65">
        <f>F676</f>
        <v>38000</v>
      </c>
      <c r="G675" s="40">
        <f>G676</f>
        <v>38000</v>
      </c>
      <c r="H675" s="39">
        <f t="shared" si="10"/>
        <v>100</v>
      </c>
    </row>
    <row r="676" spans="1:8" ht="24" customHeight="1" x14ac:dyDescent="0.2">
      <c r="A676" s="63" t="s">
        <v>635</v>
      </c>
      <c r="B676" s="63" t="s">
        <v>92</v>
      </c>
      <c r="C676" s="63" t="s">
        <v>1271</v>
      </c>
      <c r="D676" s="63" t="s">
        <v>441</v>
      </c>
      <c r="E676" s="77" t="s">
        <v>1188</v>
      </c>
      <c r="F676" s="65">
        <v>38000</v>
      </c>
      <c r="G676" s="40">
        <v>38000</v>
      </c>
      <c r="H676" s="39">
        <f t="shared" si="10"/>
        <v>100</v>
      </c>
    </row>
    <row r="677" spans="1:8" ht="17.25" customHeight="1" x14ac:dyDescent="0.2">
      <c r="A677" s="63" t="s">
        <v>635</v>
      </c>
      <c r="B677" s="63" t="s">
        <v>590</v>
      </c>
      <c r="C677" s="63"/>
      <c r="D677" s="63"/>
      <c r="E677" s="77" t="s">
        <v>591</v>
      </c>
      <c r="F677" s="65">
        <f>F678+F680</f>
        <v>203400</v>
      </c>
      <c r="G677" s="40">
        <f>G678+G680</f>
        <v>203400</v>
      </c>
      <c r="H677" s="39">
        <f t="shared" si="10"/>
        <v>100</v>
      </c>
    </row>
    <row r="678" spans="1:8" ht="36.75" customHeight="1" x14ac:dyDescent="0.2">
      <c r="A678" s="63" t="s">
        <v>635</v>
      </c>
      <c r="B678" s="63" t="s">
        <v>590</v>
      </c>
      <c r="C678" s="63" t="s">
        <v>1272</v>
      </c>
      <c r="D678" s="63"/>
      <c r="E678" s="77" t="s">
        <v>1275</v>
      </c>
      <c r="F678" s="65">
        <f>F679</f>
        <v>103400</v>
      </c>
      <c r="G678" s="40">
        <f>G679</f>
        <v>103400</v>
      </c>
      <c r="H678" s="39">
        <f t="shared" si="10"/>
        <v>100</v>
      </c>
    </row>
    <row r="679" spans="1:8" ht="37.5" customHeight="1" x14ac:dyDescent="0.2">
      <c r="A679" s="63" t="s">
        <v>635</v>
      </c>
      <c r="B679" s="63" t="s">
        <v>590</v>
      </c>
      <c r="C679" s="63" t="s">
        <v>1272</v>
      </c>
      <c r="D679" s="63" t="s">
        <v>1265</v>
      </c>
      <c r="E679" s="77" t="s">
        <v>1267</v>
      </c>
      <c r="F679" s="65">
        <v>103400</v>
      </c>
      <c r="G679" s="40">
        <v>103400</v>
      </c>
      <c r="H679" s="39">
        <f t="shared" si="10"/>
        <v>100</v>
      </c>
    </row>
    <row r="680" spans="1:8" ht="75.75" customHeight="1" x14ac:dyDescent="0.2">
      <c r="A680" s="63" t="s">
        <v>635</v>
      </c>
      <c r="B680" s="63" t="s">
        <v>590</v>
      </c>
      <c r="C680" s="63" t="s">
        <v>1315</v>
      </c>
      <c r="D680" s="63"/>
      <c r="E680" s="77" t="s">
        <v>1316</v>
      </c>
      <c r="F680" s="65">
        <f>F681</f>
        <v>100000</v>
      </c>
      <c r="G680" s="40">
        <f>G681</f>
        <v>100000</v>
      </c>
      <c r="H680" s="39">
        <f t="shared" si="10"/>
        <v>100</v>
      </c>
    </row>
    <row r="681" spans="1:8" ht="37.5" customHeight="1" x14ac:dyDescent="0.2">
      <c r="A681" s="63" t="s">
        <v>635</v>
      </c>
      <c r="B681" s="63" t="s">
        <v>590</v>
      </c>
      <c r="C681" s="63" t="s">
        <v>1315</v>
      </c>
      <c r="D681" s="63" t="s">
        <v>1265</v>
      </c>
      <c r="E681" s="77" t="s">
        <v>1267</v>
      </c>
      <c r="F681" s="65">
        <v>100000</v>
      </c>
      <c r="G681" s="40">
        <v>100000</v>
      </c>
      <c r="H681" s="39">
        <f t="shared" si="10"/>
        <v>100</v>
      </c>
    </row>
    <row r="682" spans="1:8" ht="17.25" customHeight="1" x14ac:dyDescent="0.2">
      <c r="A682" s="63" t="s">
        <v>635</v>
      </c>
      <c r="B682" s="63" t="s">
        <v>347</v>
      </c>
      <c r="C682" s="63"/>
      <c r="D682" s="63"/>
      <c r="E682" s="77" t="s">
        <v>349</v>
      </c>
      <c r="F682" s="65">
        <f>F686+F684</f>
        <v>92000</v>
      </c>
      <c r="G682" s="40">
        <f>G686+G684</f>
        <v>91986.3</v>
      </c>
      <c r="H682" s="39">
        <f t="shared" si="10"/>
        <v>99.985108695652187</v>
      </c>
    </row>
    <row r="683" spans="1:8" ht="89.25" customHeight="1" x14ac:dyDescent="0.2">
      <c r="A683" s="63" t="s">
        <v>635</v>
      </c>
      <c r="B683" s="63" t="s">
        <v>347</v>
      </c>
      <c r="C683" s="63" t="s">
        <v>965</v>
      </c>
      <c r="D683" s="63"/>
      <c r="E683" s="77" t="s">
        <v>1215</v>
      </c>
      <c r="F683" s="65">
        <f>F684</f>
        <v>92000</v>
      </c>
      <c r="G683" s="40">
        <f>G684</f>
        <v>91986.3</v>
      </c>
      <c r="H683" s="39">
        <f t="shared" si="10"/>
        <v>99.985108695652187</v>
      </c>
    </row>
    <row r="684" spans="1:8" ht="87.75" customHeight="1" x14ac:dyDescent="0.2">
      <c r="A684" s="63" t="s">
        <v>635</v>
      </c>
      <c r="B684" s="63" t="s">
        <v>347</v>
      </c>
      <c r="C684" s="63" t="s">
        <v>837</v>
      </c>
      <c r="D684" s="63"/>
      <c r="E684" s="77" t="s">
        <v>1215</v>
      </c>
      <c r="F684" s="65">
        <f>F685</f>
        <v>92000</v>
      </c>
      <c r="G684" s="40">
        <f>G685</f>
        <v>91986.3</v>
      </c>
      <c r="H684" s="39">
        <f t="shared" si="10"/>
        <v>99.985108695652187</v>
      </c>
    </row>
    <row r="685" spans="1:8" ht="15.75" customHeight="1" x14ac:dyDescent="0.2">
      <c r="A685" s="63" t="s">
        <v>635</v>
      </c>
      <c r="B685" s="63" t="s">
        <v>347</v>
      </c>
      <c r="C685" s="63" t="s">
        <v>837</v>
      </c>
      <c r="D685" s="63" t="s">
        <v>838</v>
      </c>
      <c r="E685" s="77" t="s">
        <v>839</v>
      </c>
      <c r="F685" s="65">
        <v>92000</v>
      </c>
      <c r="G685" s="40">
        <v>91986.3</v>
      </c>
      <c r="H685" s="39">
        <f t="shared" si="10"/>
        <v>99.985108695652187</v>
      </c>
    </row>
    <row r="686" spans="1:8" ht="15.75" hidden="1" customHeight="1" x14ac:dyDescent="0.2">
      <c r="A686" s="63" t="s">
        <v>635</v>
      </c>
      <c r="B686" s="63" t="s">
        <v>347</v>
      </c>
      <c r="C686" s="63" t="s">
        <v>348</v>
      </c>
      <c r="D686" s="63"/>
      <c r="E686" s="77" t="s">
        <v>350</v>
      </c>
      <c r="F686" s="65">
        <f>F687</f>
        <v>0</v>
      </c>
      <c r="G686" s="40">
        <f>G687</f>
        <v>0</v>
      </c>
      <c r="H686" s="39" t="e">
        <f t="shared" si="10"/>
        <v>#DIV/0!</v>
      </c>
    </row>
    <row r="687" spans="1:8" ht="15.75" hidden="1" customHeight="1" x14ac:dyDescent="0.2">
      <c r="A687" s="63" t="s">
        <v>635</v>
      </c>
      <c r="B687" s="63" t="s">
        <v>347</v>
      </c>
      <c r="C687" s="63" t="s">
        <v>348</v>
      </c>
      <c r="D687" s="63" t="s">
        <v>715</v>
      </c>
      <c r="E687" s="77" t="s">
        <v>716</v>
      </c>
      <c r="F687" s="65">
        <v>0</v>
      </c>
      <c r="G687" s="40">
        <v>0</v>
      </c>
      <c r="H687" s="39" t="e">
        <f t="shared" si="10"/>
        <v>#DIV/0!</v>
      </c>
    </row>
    <row r="688" spans="1:8" ht="30.75" customHeight="1" x14ac:dyDescent="0.2">
      <c r="A688" s="63" t="s">
        <v>635</v>
      </c>
      <c r="B688" s="63" t="s">
        <v>399</v>
      </c>
      <c r="C688" s="63"/>
      <c r="D688" s="63"/>
      <c r="E688" s="77" t="s">
        <v>408</v>
      </c>
      <c r="F688" s="65">
        <f>F690+F693+F695+F697</f>
        <v>29022600</v>
      </c>
      <c r="G688" s="40">
        <f>G690+G693+G695+G697</f>
        <v>29022600</v>
      </c>
      <c r="H688" s="39">
        <f t="shared" si="10"/>
        <v>100</v>
      </c>
    </row>
    <row r="689" spans="1:8" ht="64.5" customHeight="1" x14ac:dyDescent="0.2">
      <c r="A689" s="63" t="s">
        <v>635</v>
      </c>
      <c r="B689" s="63" t="s">
        <v>399</v>
      </c>
      <c r="C689" s="63" t="s">
        <v>965</v>
      </c>
      <c r="D689" s="63"/>
      <c r="E689" s="77" t="s">
        <v>1165</v>
      </c>
      <c r="F689" s="65">
        <f>F690</f>
        <v>18126000</v>
      </c>
      <c r="G689" s="40">
        <f>G690</f>
        <v>18126000</v>
      </c>
      <c r="H689" s="39">
        <f t="shared" si="10"/>
        <v>100</v>
      </c>
    </row>
    <row r="690" spans="1:8" ht="69.75" customHeight="1" x14ac:dyDescent="0.2">
      <c r="A690" s="63" t="s">
        <v>635</v>
      </c>
      <c r="B690" s="63" t="s">
        <v>399</v>
      </c>
      <c r="C690" s="63" t="s">
        <v>840</v>
      </c>
      <c r="D690" s="63"/>
      <c r="E690" s="77" t="s">
        <v>1184</v>
      </c>
      <c r="F690" s="65">
        <f>F691</f>
        <v>18126000</v>
      </c>
      <c r="G690" s="40">
        <f>G691</f>
        <v>18126000</v>
      </c>
      <c r="H690" s="39">
        <f t="shared" si="10"/>
        <v>100</v>
      </c>
    </row>
    <row r="691" spans="1:8" ht="22.5" customHeight="1" x14ac:dyDescent="0.2">
      <c r="A691" s="63" t="s">
        <v>635</v>
      </c>
      <c r="B691" s="63" t="s">
        <v>399</v>
      </c>
      <c r="C691" s="63" t="s">
        <v>840</v>
      </c>
      <c r="D691" s="63" t="s">
        <v>461</v>
      </c>
      <c r="E691" s="77" t="s">
        <v>462</v>
      </c>
      <c r="F691" s="65">
        <v>18126000</v>
      </c>
      <c r="G691" s="40">
        <v>18126000</v>
      </c>
      <c r="H691" s="39">
        <f t="shared" si="10"/>
        <v>100</v>
      </c>
    </row>
    <row r="692" spans="1:8" ht="63" customHeight="1" x14ac:dyDescent="0.2">
      <c r="A692" s="63" t="s">
        <v>635</v>
      </c>
      <c r="B692" s="63" t="s">
        <v>399</v>
      </c>
      <c r="C692" s="63" t="s">
        <v>964</v>
      </c>
      <c r="D692" s="63"/>
      <c r="E692" s="77" t="s">
        <v>1163</v>
      </c>
      <c r="F692" s="65">
        <f>F693</f>
        <v>10896600</v>
      </c>
      <c r="G692" s="40">
        <f>G693</f>
        <v>10896600</v>
      </c>
      <c r="H692" s="39">
        <f t="shared" si="10"/>
        <v>100</v>
      </c>
    </row>
    <row r="693" spans="1:8" ht="69" customHeight="1" x14ac:dyDescent="0.2">
      <c r="A693" s="63" t="s">
        <v>635</v>
      </c>
      <c r="B693" s="63" t="s">
        <v>399</v>
      </c>
      <c r="C693" s="63" t="s">
        <v>847</v>
      </c>
      <c r="D693" s="63"/>
      <c r="E693" s="77" t="s">
        <v>1166</v>
      </c>
      <c r="F693" s="65">
        <f>F694</f>
        <v>10896600</v>
      </c>
      <c r="G693" s="40">
        <f>G694</f>
        <v>10896600</v>
      </c>
      <c r="H693" s="39">
        <f t="shared" si="10"/>
        <v>100</v>
      </c>
    </row>
    <row r="694" spans="1:8" ht="22.5" customHeight="1" x14ac:dyDescent="0.2">
      <c r="A694" s="63" t="s">
        <v>635</v>
      </c>
      <c r="B694" s="63" t="s">
        <v>399</v>
      </c>
      <c r="C694" s="63" t="s">
        <v>847</v>
      </c>
      <c r="D694" s="63" t="s">
        <v>461</v>
      </c>
      <c r="E694" s="77" t="s">
        <v>462</v>
      </c>
      <c r="F694" s="65">
        <v>10896600</v>
      </c>
      <c r="G694" s="40">
        <v>10896600</v>
      </c>
      <c r="H694" s="39">
        <f t="shared" si="10"/>
        <v>100</v>
      </c>
    </row>
    <row r="695" spans="1:8" ht="24" hidden="1" customHeight="1" x14ac:dyDescent="0.2">
      <c r="A695" s="63" t="s">
        <v>635</v>
      </c>
      <c r="B695" s="63" t="s">
        <v>399</v>
      </c>
      <c r="C695" s="63" t="s">
        <v>660</v>
      </c>
      <c r="D695" s="63"/>
      <c r="E695" s="77" t="s">
        <v>661</v>
      </c>
      <c r="F695" s="66">
        <f>F696</f>
        <v>0</v>
      </c>
      <c r="G695" s="39">
        <f>G696</f>
        <v>0</v>
      </c>
      <c r="H695" s="39" t="e">
        <f t="shared" si="10"/>
        <v>#DIV/0!</v>
      </c>
    </row>
    <row r="696" spans="1:8" ht="24" hidden="1" customHeight="1" x14ac:dyDescent="0.2">
      <c r="A696" s="63" t="s">
        <v>635</v>
      </c>
      <c r="B696" s="63" t="s">
        <v>399</v>
      </c>
      <c r="C696" s="63" t="s">
        <v>660</v>
      </c>
      <c r="D696" s="63" t="s">
        <v>461</v>
      </c>
      <c r="E696" s="77" t="s">
        <v>462</v>
      </c>
      <c r="F696" s="65">
        <v>0</v>
      </c>
      <c r="G696" s="40">
        <v>0</v>
      </c>
      <c r="H696" s="39" t="e">
        <f t="shared" si="10"/>
        <v>#DIV/0!</v>
      </c>
    </row>
    <row r="697" spans="1:8" ht="25.5" hidden="1" customHeight="1" x14ac:dyDescent="0.2">
      <c r="A697" s="63" t="s">
        <v>635</v>
      </c>
      <c r="B697" s="63" t="s">
        <v>399</v>
      </c>
      <c r="C697" s="63" t="s">
        <v>664</v>
      </c>
      <c r="D697" s="63"/>
      <c r="E697" s="77" t="s">
        <v>665</v>
      </c>
      <c r="F697" s="67">
        <f>F698</f>
        <v>0</v>
      </c>
      <c r="G697" s="41">
        <f>G698</f>
        <v>0</v>
      </c>
      <c r="H697" s="39" t="e">
        <f t="shared" si="10"/>
        <v>#DIV/0!</v>
      </c>
    </row>
    <row r="698" spans="1:8" ht="25.5" hidden="1" customHeight="1" x14ac:dyDescent="0.2">
      <c r="A698" s="63" t="s">
        <v>635</v>
      </c>
      <c r="B698" s="63" t="s">
        <v>399</v>
      </c>
      <c r="C698" s="63" t="s">
        <v>664</v>
      </c>
      <c r="D698" s="63" t="s">
        <v>461</v>
      </c>
      <c r="E698" s="77" t="s">
        <v>462</v>
      </c>
      <c r="F698" s="65">
        <v>0</v>
      </c>
      <c r="G698" s="40">
        <v>0</v>
      </c>
      <c r="H698" s="39" t="e">
        <f t="shared" ref="H698:H706" si="11">G698/F698*100</f>
        <v>#DIV/0!</v>
      </c>
    </row>
    <row r="699" spans="1:8" ht="18" customHeight="1" x14ac:dyDescent="0.2">
      <c r="A699" s="63" t="s">
        <v>635</v>
      </c>
      <c r="B699" s="63" t="s">
        <v>400</v>
      </c>
      <c r="C699" s="63"/>
      <c r="D699" s="63"/>
      <c r="E699" s="77" t="s">
        <v>932</v>
      </c>
      <c r="F699" s="65">
        <f>F701+F703</f>
        <v>9664678</v>
      </c>
      <c r="G699" s="40">
        <f>G701+G703</f>
        <v>9585982</v>
      </c>
      <c r="H699" s="39">
        <f t="shared" si="11"/>
        <v>99.185735934502944</v>
      </c>
    </row>
    <row r="700" spans="1:8" ht="63" customHeight="1" x14ac:dyDescent="0.2">
      <c r="A700" s="63" t="s">
        <v>635</v>
      </c>
      <c r="B700" s="63" t="s">
        <v>400</v>
      </c>
      <c r="C700" s="63" t="s">
        <v>965</v>
      </c>
      <c r="D700" s="63"/>
      <c r="E700" s="77" t="s">
        <v>1165</v>
      </c>
      <c r="F700" s="65">
        <f>F701</f>
        <v>2366497</v>
      </c>
      <c r="G700" s="40">
        <f>G701</f>
        <v>2366497</v>
      </c>
      <c r="H700" s="39">
        <f t="shared" si="11"/>
        <v>100</v>
      </c>
    </row>
    <row r="701" spans="1:8" ht="55.5" customHeight="1" x14ac:dyDescent="0.2">
      <c r="A701" s="63" t="s">
        <v>635</v>
      </c>
      <c r="B701" s="63" t="s">
        <v>400</v>
      </c>
      <c r="C701" s="63" t="s">
        <v>928</v>
      </c>
      <c r="D701" s="63"/>
      <c r="E701" s="77" t="s">
        <v>1167</v>
      </c>
      <c r="F701" s="65">
        <f>F702</f>
        <v>2366497</v>
      </c>
      <c r="G701" s="40">
        <f>G702</f>
        <v>2366497</v>
      </c>
      <c r="H701" s="39">
        <f t="shared" si="11"/>
        <v>100</v>
      </c>
    </row>
    <row r="702" spans="1:8" ht="13.5" customHeight="1" x14ac:dyDescent="0.2">
      <c r="A702" s="63" t="s">
        <v>635</v>
      </c>
      <c r="B702" s="63" t="s">
        <v>400</v>
      </c>
      <c r="C702" s="63" t="s">
        <v>928</v>
      </c>
      <c r="D702" s="63" t="s">
        <v>930</v>
      </c>
      <c r="E702" s="77" t="s">
        <v>679</v>
      </c>
      <c r="F702" s="65">
        <v>2366497</v>
      </c>
      <c r="G702" s="40">
        <v>2366497</v>
      </c>
      <c r="H702" s="39">
        <f t="shared" si="11"/>
        <v>100</v>
      </c>
    </row>
    <row r="703" spans="1:8" ht="33.75" customHeight="1" x14ac:dyDescent="0.2">
      <c r="A703" s="63" t="s">
        <v>635</v>
      </c>
      <c r="B703" s="63" t="s">
        <v>400</v>
      </c>
      <c r="C703" s="63" t="s">
        <v>1317</v>
      </c>
      <c r="D703" s="63"/>
      <c r="E703" s="77" t="s">
        <v>1318</v>
      </c>
      <c r="F703" s="65">
        <f>F704</f>
        <v>7298181</v>
      </c>
      <c r="G703" s="40">
        <f>G704</f>
        <v>7219485</v>
      </c>
      <c r="H703" s="39">
        <f t="shared" si="11"/>
        <v>98.921703914989223</v>
      </c>
    </row>
    <row r="704" spans="1:8" ht="20.25" customHeight="1" x14ac:dyDescent="0.2">
      <c r="A704" s="63" t="s">
        <v>635</v>
      </c>
      <c r="B704" s="63" t="s">
        <v>400</v>
      </c>
      <c r="C704" s="63" t="s">
        <v>1317</v>
      </c>
      <c r="D704" s="63" t="s">
        <v>930</v>
      </c>
      <c r="E704" s="77" t="s">
        <v>679</v>
      </c>
      <c r="F704" s="65">
        <v>7298181</v>
      </c>
      <c r="G704" s="40">
        <v>7219485</v>
      </c>
      <c r="H704" s="39">
        <f t="shared" si="11"/>
        <v>98.921703914989223</v>
      </c>
    </row>
    <row r="705" spans="1:8" ht="13.5" hidden="1" customHeight="1" x14ac:dyDescent="0.2">
      <c r="A705" s="63"/>
      <c r="B705" s="63" t="s">
        <v>262</v>
      </c>
      <c r="C705" s="63" t="s">
        <v>841</v>
      </c>
      <c r="D705" s="63" t="s">
        <v>263</v>
      </c>
      <c r="E705" s="77" t="s">
        <v>261</v>
      </c>
      <c r="F705" s="73">
        <v>0</v>
      </c>
      <c r="G705" s="121">
        <v>0</v>
      </c>
      <c r="H705" s="39" t="e">
        <f t="shared" si="11"/>
        <v>#DIV/0!</v>
      </c>
    </row>
    <row r="706" spans="1:8" ht="12.75" customHeight="1" x14ac:dyDescent="0.2">
      <c r="A706" s="126" t="s">
        <v>56</v>
      </c>
      <c r="B706" s="127"/>
      <c r="C706" s="127"/>
      <c r="D706" s="127"/>
      <c r="E706" s="128"/>
      <c r="F706" s="69">
        <f>F10+F344+F444+F628+F705</f>
        <v>555499896.65999997</v>
      </c>
      <c r="G706" s="38">
        <f>G10+G344+G444+G628+G705</f>
        <v>552860971.03999996</v>
      </c>
      <c r="H706" s="38">
        <f t="shared" si="11"/>
        <v>99.524945794613672</v>
      </c>
    </row>
    <row r="795" spans="3:8" x14ac:dyDescent="0.2">
      <c r="C795" s="68"/>
      <c r="D795" s="68"/>
      <c r="F795" s="74"/>
      <c r="G795" s="122"/>
      <c r="H795" s="122"/>
    </row>
    <row r="796" spans="3:8" x14ac:dyDescent="0.2">
      <c r="C796" s="68"/>
      <c r="D796" s="68"/>
      <c r="F796" s="74"/>
      <c r="G796" s="122"/>
      <c r="H796" s="122"/>
    </row>
    <row r="797" spans="3:8" x14ac:dyDescent="0.2">
      <c r="C797" s="68"/>
      <c r="D797" s="68"/>
      <c r="F797" s="74"/>
      <c r="G797" s="122"/>
      <c r="H797" s="122"/>
    </row>
    <row r="798" spans="3:8" x14ac:dyDescent="0.2">
      <c r="C798" s="68"/>
      <c r="D798" s="68"/>
      <c r="F798" s="74"/>
      <c r="G798" s="122"/>
      <c r="H798" s="122"/>
    </row>
    <row r="799" spans="3:8" x14ac:dyDescent="0.2">
      <c r="C799" s="68"/>
      <c r="D799" s="68"/>
      <c r="F799" s="74"/>
      <c r="G799" s="122"/>
      <c r="H799" s="122"/>
    </row>
    <row r="800" spans="3:8" x14ac:dyDescent="0.2">
      <c r="C800" s="68"/>
      <c r="D800" s="68"/>
      <c r="F800" s="74"/>
      <c r="G800" s="122"/>
      <c r="H800" s="122"/>
    </row>
    <row r="801" spans="3:8" x14ac:dyDescent="0.2">
      <c r="C801" s="68"/>
      <c r="D801" s="68"/>
      <c r="F801" s="74"/>
      <c r="G801" s="122"/>
      <c r="H801" s="122"/>
    </row>
    <row r="802" spans="3:8" x14ac:dyDescent="0.2">
      <c r="C802" s="68"/>
      <c r="D802" s="68"/>
      <c r="F802" s="74"/>
      <c r="G802" s="122"/>
      <c r="H802" s="122"/>
    </row>
    <row r="803" spans="3:8" x14ac:dyDescent="0.2">
      <c r="C803" s="68"/>
      <c r="D803" s="68"/>
      <c r="F803" s="74"/>
      <c r="G803" s="122"/>
      <c r="H803" s="122"/>
    </row>
    <row r="804" spans="3:8" x14ac:dyDescent="0.2">
      <c r="C804" s="68"/>
      <c r="D804" s="68"/>
      <c r="F804" s="74"/>
      <c r="G804" s="122"/>
      <c r="H804" s="122"/>
    </row>
    <row r="805" spans="3:8" x14ac:dyDescent="0.2">
      <c r="C805" s="68"/>
      <c r="D805" s="68"/>
      <c r="F805" s="74"/>
      <c r="G805" s="122"/>
      <c r="H805" s="122"/>
    </row>
    <row r="806" spans="3:8" x14ac:dyDescent="0.2">
      <c r="C806" s="68"/>
      <c r="D806" s="68"/>
      <c r="F806" s="74"/>
      <c r="G806" s="122"/>
      <c r="H806" s="122"/>
    </row>
    <row r="807" spans="3:8" x14ac:dyDescent="0.2">
      <c r="C807" s="68"/>
      <c r="D807" s="68"/>
      <c r="F807" s="74"/>
      <c r="G807" s="122"/>
      <c r="H807" s="122"/>
    </row>
    <row r="808" spans="3:8" x14ac:dyDescent="0.2">
      <c r="C808" s="68"/>
      <c r="D808" s="68"/>
      <c r="F808" s="74"/>
      <c r="G808" s="122"/>
      <c r="H808" s="122"/>
    </row>
    <row r="809" spans="3:8" x14ac:dyDescent="0.2">
      <c r="C809" s="68"/>
      <c r="D809" s="68"/>
      <c r="F809" s="74"/>
      <c r="G809" s="122"/>
      <c r="H809" s="122"/>
    </row>
    <row r="810" spans="3:8" x14ac:dyDescent="0.2">
      <c r="C810" s="68"/>
      <c r="D810" s="68"/>
      <c r="F810" s="74"/>
      <c r="G810" s="122"/>
      <c r="H810" s="122"/>
    </row>
    <row r="811" spans="3:8" x14ac:dyDescent="0.2">
      <c r="C811" s="68"/>
      <c r="D811" s="68"/>
      <c r="F811" s="74"/>
      <c r="G811" s="122"/>
      <c r="H811" s="122"/>
    </row>
    <row r="812" spans="3:8" x14ac:dyDescent="0.2">
      <c r="C812" s="68"/>
      <c r="D812" s="68"/>
      <c r="F812" s="74"/>
      <c r="G812" s="122"/>
      <c r="H812" s="122"/>
    </row>
    <row r="813" spans="3:8" x14ac:dyDescent="0.2">
      <c r="C813" s="68"/>
      <c r="D813" s="68"/>
      <c r="F813" s="74"/>
      <c r="G813" s="122"/>
      <c r="H813" s="122"/>
    </row>
    <row r="814" spans="3:8" x14ac:dyDescent="0.2">
      <c r="C814" s="68"/>
      <c r="D814" s="68"/>
      <c r="F814" s="74"/>
      <c r="G814" s="122"/>
      <c r="H814" s="122"/>
    </row>
    <row r="815" spans="3:8" x14ac:dyDescent="0.2">
      <c r="C815" s="68"/>
      <c r="D815" s="68"/>
      <c r="F815" s="74"/>
      <c r="G815" s="122"/>
      <c r="H815" s="122"/>
    </row>
    <row r="816" spans="3:8" x14ac:dyDescent="0.2">
      <c r="C816" s="68"/>
      <c r="D816" s="68"/>
      <c r="F816" s="74"/>
      <c r="G816" s="122"/>
      <c r="H816" s="122"/>
    </row>
    <row r="817" spans="3:8" x14ac:dyDescent="0.2">
      <c r="C817" s="68"/>
      <c r="D817" s="68"/>
      <c r="F817" s="74"/>
      <c r="G817" s="122"/>
      <c r="H817" s="122"/>
    </row>
    <row r="818" spans="3:8" x14ac:dyDescent="0.2">
      <c r="C818" s="68"/>
      <c r="D818" s="68"/>
      <c r="F818" s="74"/>
      <c r="G818" s="122"/>
      <c r="H818" s="122"/>
    </row>
    <row r="819" spans="3:8" x14ac:dyDescent="0.2">
      <c r="C819" s="68"/>
      <c r="D819" s="68"/>
      <c r="F819" s="74"/>
      <c r="G819" s="122"/>
      <c r="H819" s="122"/>
    </row>
    <row r="820" spans="3:8" x14ac:dyDescent="0.2">
      <c r="C820" s="68"/>
      <c r="D820" s="68"/>
      <c r="F820" s="74"/>
      <c r="G820" s="122"/>
      <c r="H820" s="122"/>
    </row>
    <row r="821" spans="3:8" x14ac:dyDescent="0.2">
      <c r="C821" s="68"/>
      <c r="D821" s="68"/>
      <c r="F821" s="74"/>
      <c r="G821" s="122"/>
      <c r="H821" s="122"/>
    </row>
    <row r="822" spans="3:8" x14ac:dyDescent="0.2">
      <c r="C822" s="68"/>
      <c r="D822" s="68"/>
      <c r="F822" s="74"/>
      <c r="G822" s="122"/>
      <c r="H822" s="122"/>
    </row>
    <row r="823" spans="3:8" x14ac:dyDescent="0.2">
      <c r="C823" s="68"/>
      <c r="D823" s="68"/>
      <c r="F823" s="74"/>
      <c r="G823" s="122"/>
      <c r="H823" s="122"/>
    </row>
    <row r="824" spans="3:8" x14ac:dyDescent="0.2">
      <c r="C824" s="68"/>
      <c r="D824" s="68"/>
      <c r="F824" s="74"/>
      <c r="G824" s="122"/>
      <c r="H824" s="122"/>
    </row>
    <row r="825" spans="3:8" x14ac:dyDescent="0.2">
      <c r="C825" s="68"/>
      <c r="D825" s="68"/>
      <c r="F825" s="74"/>
      <c r="G825" s="122"/>
      <c r="H825" s="122"/>
    </row>
    <row r="826" spans="3:8" x14ac:dyDescent="0.2">
      <c r="C826" s="68"/>
      <c r="D826" s="68"/>
      <c r="F826" s="74"/>
      <c r="G826" s="122"/>
      <c r="H826" s="122"/>
    </row>
    <row r="827" spans="3:8" x14ac:dyDescent="0.2">
      <c r="C827" s="68"/>
      <c r="D827" s="68"/>
      <c r="F827" s="74"/>
      <c r="G827" s="122"/>
      <c r="H827" s="122"/>
    </row>
    <row r="828" spans="3:8" x14ac:dyDescent="0.2">
      <c r="C828" s="68"/>
      <c r="D828" s="68"/>
      <c r="F828" s="74"/>
      <c r="G828" s="122"/>
      <c r="H828" s="122"/>
    </row>
    <row r="829" spans="3:8" x14ac:dyDescent="0.2">
      <c r="C829" s="68"/>
      <c r="D829" s="68"/>
      <c r="F829" s="74"/>
      <c r="G829" s="122"/>
      <c r="H829" s="122"/>
    </row>
    <row r="830" spans="3:8" x14ac:dyDescent="0.2">
      <c r="C830" s="68"/>
      <c r="D830" s="68"/>
      <c r="F830" s="74"/>
      <c r="G830" s="122"/>
      <c r="H830" s="122"/>
    </row>
    <row r="831" spans="3:8" x14ac:dyDescent="0.2">
      <c r="C831" s="68"/>
      <c r="D831" s="68"/>
      <c r="F831" s="74"/>
      <c r="G831" s="122"/>
      <c r="H831" s="122"/>
    </row>
    <row r="832" spans="3:8" x14ac:dyDescent="0.2">
      <c r="C832" s="68"/>
      <c r="D832" s="68"/>
      <c r="F832" s="74"/>
      <c r="G832" s="122"/>
      <c r="H832" s="122"/>
    </row>
    <row r="833" spans="3:8" x14ac:dyDescent="0.2">
      <c r="C833" s="68"/>
      <c r="D833" s="68"/>
      <c r="F833" s="74"/>
      <c r="G833" s="122"/>
      <c r="H833" s="122"/>
    </row>
    <row r="834" spans="3:8" x14ac:dyDescent="0.2">
      <c r="C834" s="68"/>
      <c r="D834" s="68"/>
      <c r="F834" s="74"/>
      <c r="G834" s="122"/>
      <c r="H834" s="122"/>
    </row>
    <row r="835" spans="3:8" x14ac:dyDescent="0.2">
      <c r="C835" s="68"/>
      <c r="D835" s="68"/>
      <c r="F835" s="74"/>
      <c r="G835" s="122"/>
      <c r="H835" s="122"/>
    </row>
    <row r="836" spans="3:8" x14ac:dyDescent="0.2">
      <c r="C836" s="68"/>
      <c r="D836" s="68"/>
      <c r="F836" s="74"/>
      <c r="G836" s="122"/>
      <c r="H836" s="122"/>
    </row>
    <row r="837" spans="3:8" x14ac:dyDescent="0.2">
      <c r="C837" s="68"/>
      <c r="D837" s="68"/>
      <c r="F837" s="74"/>
      <c r="G837" s="122"/>
      <c r="H837" s="122"/>
    </row>
    <row r="838" spans="3:8" x14ac:dyDescent="0.2">
      <c r="C838" s="68"/>
      <c r="D838" s="68"/>
      <c r="F838" s="74"/>
      <c r="G838" s="122"/>
      <c r="H838" s="122"/>
    </row>
    <row r="839" spans="3:8" x14ac:dyDescent="0.2">
      <c r="C839" s="68"/>
      <c r="D839" s="68"/>
      <c r="F839" s="74"/>
      <c r="G839" s="122"/>
      <c r="H839" s="122"/>
    </row>
    <row r="840" spans="3:8" x14ac:dyDescent="0.2">
      <c r="C840" s="68"/>
      <c r="D840" s="68"/>
      <c r="F840" s="74"/>
      <c r="G840" s="122"/>
      <c r="H840" s="122"/>
    </row>
    <row r="841" spans="3:8" x14ac:dyDescent="0.2">
      <c r="C841" s="68"/>
      <c r="D841" s="68"/>
      <c r="F841" s="74"/>
      <c r="G841" s="122"/>
      <c r="H841" s="122"/>
    </row>
    <row r="842" spans="3:8" x14ac:dyDescent="0.2">
      <c r="C842" s="68"/>
      <c r="D842" s="68"/>
      <c r="F842" s="74"/>
      <c r="G842" s="122"/>
      <c r="H842" s="122"/>
    </row>
    <row r="843" spans="3:8" x14ac:dyDescent="0.2">
      <c r="C843" s="68"/>
      <c r="D843" s="68"/>
      <c r="F843" s="74"/>
      <c r="G843" s="122"/>
      <c r="H843" s="122"/>
    </row>
    <row r="844" spans="3:8" x14ac:dyDescent="0.2">
      <c r="C844" s="68"/>
      <c r="D844" s="68"/>
      <c r="F844" s="74"/>
      <c r="G844" s="122"/>
      <c r="H844" s="122"/>
    </row>
    <row r="845" spans="3:8" x14ac:dyDescent="0.2">
      <c r="C845" s="68"/>
      <c r="D845" s="68"/>
      <c r="F845" s="74"/>
      <c r="G845" s="122"/>
      <c r="H845" s="122"/>
    </row>
    <row r="846" spans="3:8" x14ac:dyDescent="0.2">
      <c r="C846" s="68"/>
      <c r="D846" s="68"/>
      <c r="F846" s="74"/>
      <c r="G846" s="122"/>
      <c r="H846" s="122"/>
    </row>
    <row r="847" spans="3:8" x14ac:dyDescent="0.2">
      <c r="C847" s="68"/>
      <c r="D847" s="68"/>
      <c r="F847" s="74"/>
      <c r="G847" s="122"/>
      <c r="H847" s="122"/>
    </row>
    <row r="848" spans="3:8" x14ac:dyDescent="0.2">
      <c r="C848" s="68"/>
      <c r="D848" s="68"/>
      <c r="F848" s="74"/>
      <c r="G848" s="122"/>
      <c r="H848" s="122"/>
    </row>
    <row r="849" spans="3:8" x14ac:dyDescent="0.2">
      <c r="C849" s="68"/>
      <c r="D849" s="68"/>
      <c r="F849" s="74"/>
      <c r="G849" s="122"/>
      <c r="H849" s="122"/>
    </row>
    <row r="850" spans="3:8" x14ac:dyDescent="0.2">
      <c r="C850" s="68"/>
      <c r="D850" s="68"/>
      <c r="F850" s="74"/>
      <c r="G850" s="122"/>
      <c r="H850" s="122"/>
    </row>
    <row r="851" spans="3:8" x14ac:dyDescent="0.2">
      <c r="C851" s="68"/>
      <c r="D851" s="68"/>
      <c r="F851" s="74"/>
      <c r="G851" s="122"/>
      <c r="H851" s="122"/>
    </row>
    <row r="852" spans="3:8" x14ac:dyDescent="0.2">
      <c r="C852" s="68"/>
      <c r="D852" s="68"/>
      <c r="F852" s="74"/>
      <c r="G852" s="122"/>
      <c r="H852" s="122"/>
    </row>
    <row r="853" spans="3:8" x14ac:dyDescent="0.2">
      <c r="C853" s="68"/>
      <c r="D853" s="68"/>
      <c r="F853" s="74"/>
      <c r="G853" s="122"/>
      <c r="H853" s="122"/>
    </row>
    <row r="854" spans="3:8" x14ac:dyDescent="0.2">
      <c r="C854" s="68"/>
      <c r="D854" s="68"/>
      <c r="F854" s="74"/>
      <c r="G854" s="122"/>
      <c r="H854" s="122"/>
    </row>
    <row r="855" spans="3:8" x14ac:dyDescent="0.2">
      <c r="C855" s="68"/>
      <c r="D855" s="68"/>
      <c r="F855" s="74"/>
      <c r="G855" s="122"/>
      <c r="H855" s="122"/>
    </row>
    <row r="856" spans="3:8" x14ac:dyDescent="0.2">
      <c r="C856" s="68"/>
      <c r="D856" s="68"/>
      <c r="F856" s="74"/>
      <c r="G856" s="122"/>
      <c r="H856" s="122"/>
    </row>
  </sheetData>
  <mergeCells count="8">
    <mergeCell ref="A706:E706"/>
    <mergeCell ref="E1:H1"/>
    <mergeCell ref="E2:H2"/>
    <mergeCell ref="E3:H3"/>
    <mergeCell ref="A6:H6"/>
    <mergeCell ref="A7:H7"/>
    <mergeCell ref="E4:H4"/>
    <mergeCell ref="A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926"/>
  <sheetViews>
    <sheetView topLeftCell="A729" zoomScaleNormal="100" zoomScaleSheetLayoutView="100" workbookViewId="0">
      <selection activeCell="H769" sqref="H769"/>
    </sheetView>
  </sheetViews>
  <sheetFormatPr defaultColWidth="9.140625" defaultRowHeight="12.75" x14ac:dyDescent="0.2"/>
  <cols>
    <col min="1" max="1" width="4.28515625" style="68" customWidth="1"/>
    <col min="2" max="2" width="4.5703125" style="68" customWidth="1"/>
    <col min="3" max="3" width="8.28515625" style="78" customWidth="1"/>
    <col min="4" max="4" width="4.5703125" style="78" customWidth="1"/>
    <col min="5" max="5" width="47.28515625" style="68" customWidth="1"/>
    <col min="6" max="6" width="15.5703125" style="71" hidden="1" customWidth="1"/>
    <col min="7" max="7" width="14.28515625" style="71" customWidth="1"/>
    <col min="8" max="8" width="14.7109375" style="71" customWidth="1"/>
    <col min="9" max="9" width="14.42578125" style="68" hidden="1" customWidth="1"/>
    <col min="10" max="10" width="14.140625" style="68" hidden="1" customWidth="1"/>
    <col min="11" max="11" width="2.7109375" style="68" customWidth="1"/>
    <col min="12" max="12" width="5.7109375" style="68" hidden="1" customWidth="1"/>
    <col min="13" max="13" width="6.140625" style="68" hidden="1" customWidth="1"/>
    <col min="14" max="14" width="7.85546875" style="68" hidden="1" customWidth="1"/>
    <col min="15" max="15" width="5.140625" style="68" hidden="1" customWidth="1"/>
    <col min="16" max="16" width="14" style="68" hidden="1" customWidth="1"/>
    <col min="17" max="17" width="1.28515625" style="68" hidden="1" customWidth="1"/>
    <col min="18" max="18" width="1.7109375" style="68" hidden="1" customWidth="1"/>
    <col min="19" max="19" width="13.7109375" style="68" hidden="1" customWidth="1"/>
    <col min="20" max="20" width="13.85546875" style="68" hidden="1" customWidth="1"/>
    <col min="21" max="21" width="2.140625" style="68" hidden="1" customWidth="1"/>
    <col min="22" max="22" width="14.42578125" style="68" hidden="1" customWidth="1"/>
    <col min="23" max="23" width="0" style="68" hidden="1" customWidth="1"/>
    <col min="24" max="24" width="10.7109375" style="68" hidden="1" customWidth="1"/>
    <col min="25" max="25" width="13.28515625" style="68" hidden="1" customWidth="1"/>
    <col min="26" max="26" width="10.5703125" style="68" hidden="1" customWidth="1"/>
    <col min="27" max="27" width="10" style="68" hidden="1" customWidth="1"/>
    <col min="28" max="28" width="12.28515625" style="68" hidden="1" customWidth="1"/>
    <col min="29" max="31" width="9.140625" style="68" hidden="1" customWidth="1"/>
    <col min="32" max="16384" width="9.140625" style="68"/>
  </cols>
  <sheetData>
    <row r="1" spans="1:22" ht="16.5" customHeight="1" x14ac:dyDescent="0.25">
      <c r="E1" s="133" t="s">
        <v>1196</v>
      </c>
      <c r="F1" s="133"/>
      <c r="G1" s="133"/>
      <c r="H1" s="133"/>
    </row>
    <row r="2" spans="1:22" ht="15" customHeight="1" x14ac:dyDescent="0.25">
      <c r="E2" s="133" t="s">
        <v>723</v>
      </c>
      <c r="F2" s="133"/>
      <c r="G2" s="133"/>
      <c r="H2" s="133"/>
    </row>
    <row r="3" spans="1:22" ht="17.25" customHeight="1" x14ac:dyDescent="0.25">
      <c r="E3" s="133" t="s">
        <v>724</v>
      </c>
      <c r="F3" s="133"/>
      <c r="G3" s="133"/>
      <c r="H3" s="133"/>
    </row>
    <row r="4" spans="1:22" ht="15" customHeight="1" x14ac:dyDescent="0.25">
      <c r="E4" s="133" t="s">
        <v>725</v>
      </c>
      <c r="F4" s="133"/>
      <c r="G4" s="133"/>
      <c r="H4" s="133"/>
    </row>
    <row r="5" spans="1:22" ht="15" customHeight="1" x14ac:dyDescent="0.25">
      <c r="E5" s="137" t="s">
        <v>727</v>
      </c>
      <c r="F5" s="137"/>
      <c r="G5" s="137"/>
      <c r="H5" s="137"/>
    </row>
    <row r="6" spans="1:22" ht="20.25" customHeight="1" x14ac:dyDescent="0.25">
      <c r="A6" s="79"/>
      <c r="B6" s="79"/>
      <c r="C6" s="80"/>
      <c r="D6" s="80"/>
      <c r="E6" s="133" t="s">
        <v>1000</v>
      </c>
      <c r="F6" s="133"/>
      <c r="G6" s="133"/>
      <c r="H6" s="133"/>
      <c r="I6" s="111"/>
      <c r="L6" s="79"/>
      <c r="M6" s="79"/>
      <c r="N6" s="79"/>
      <c r="O6" s="79"/>
      <c r="P6" s="133" t="s">
        <v>386</v>
      </c>
      <c r="Q6" s="133"/>
      <c r="R6" s="133"/>
      <c r="S6" s="133"/>
      <c r="T6" s="133"/>
      <c r="U6" s="133"/>
      <c r="V6" s="133"/>
    </row>
    <row r="7" spans="1:22" ht="16.5" customHeight="1" x14ac:dyDescent="0.25">
      <c r="A7" s="79"/>
      <c r="B7" s="79"/>
      <c r="C7" s="80"/>
      <c r="D7" s="80"/>
      <c r="E7" s="133" t="s">
        <v>1195</v>
      </c>
      <c r="F7" s="133"/>
      <c r="G7" s="133"/>
      <c r="H7" s="133"/>
      <c r="I7" s="111"/>
      <c r="L7" s="79"/>
      <c r="M7" s="79"/>
      <c r="N7" s="79"/>
      <c r="O7" s="79"/>
      <c r="P7" s="133" t="s">
        <v>430</v>
      </c>
      <c r="Q7" s="133"/>
      <c r="R7" s="133"/>
      <c r="S7" s="133"/>
      <c r="T7" s="133"/>
      <c r="U7" s="133"/>
      <c r="V7" s="133"/>
    </row>
    <row r="8" spans="1:22" ht="15" customHeight="1" x14ac:dyDescent="0.25">
      <c r="A8" s="79"/>
      <c r="B8" s="79"/>
      <c r="C8" s="80"/>
      <c r="D8" s="80"/>
      <c r="E8" s="133" t="s">
        <v>429</v>
      </c>
      <c r="F8" s="133"/>
      <c r="G8" s="133"/>
      <c r="H8" s="133"/>
      <c r="I8" s="111"/>
      <c r="L8" s="79"/>
      <c r="M8" s="79"/>
      <c r="N8" s="79"/>
      <c r="O8" s="79"/>
      <c r="P8" s="133" t="s">
        <v>429</v>
      </c>
      <c r="Q8" s="133"/>
      <c r="R8" s="133"/>
      <c r="S8" s="133"/>
      <c r="T8" s="133"/>
      <c r="U8" s="133"/>
      <c r="V8" s="133"/>
    </row>
    <row r="9" spans="1:22" ht="15" customHeight="1" x14ac:dyDescent="0.25">
      <c r="A9" s="79"/>
      <c r="B9" s="79"/>
      <c r="C9" s="80"/>
      <c r="D9" s="80"/>
      <c r="E9" s="137" t="s">
        <v>728</v>
      </c>
      <c r="F9" s="137"/>
      <c r="G9" s="137"/>
      <c r="H9" s="137"/>
      <c r="I9" s="111"/>
      <c r="L9" s="79"/>
      <c r="M9" s="79"/>
      <c r="N9" s="79"/>
      <c r="O9" s="79"/>
      <c r="P9" s="137" t="s">
        <v>728</v>
      </c>
      <c r="Q9" s="137"/>
      <c r="R9" s="137"/>
      <c r="S9" s="137"/>
      <c r="T9" s="137"/>
      <c r="U9" s="137"/>
      <c r="V9" s="137"/>
    </row>
    <row r="10" spans="1:22" ht="18.75" customHeight="1" x14ac:dyDescent="0.2">
      <c r="A10" s="135" t="s">
        <v>726</v>
      </c>
      <c r="B10" s="135"/>
      <c r="C10" s="135"/>
      <c r="D10" s="135"/>
      <c r="E10" s="135"/>
      <c r="F10" s="135"/>
      <c r="G10" s="135"/>
      <c r="H10" s="135"/>
      <c r="L10" s="135" t="s">
        <v>726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ht="18" customHeight="1" x14ac:dyDescent="0.2">
      <c r="A11" s="136" t="s">
        <v>729</v>
      </c>
      <c r="B11" s="136"/>
      <c r="C11" s="136"/>
      <c r="D11" s="136"/>
      <c r="E11" s="136"/>
      <c r="F11" s="136"/>
      <c r="G11" s="136"/>
      <c r="H11" s="136"/>
      <c r="I11" s="81"/>
      <c r="L11" s="136" t="s">
        <v>860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28.5" customHeight="1" x14ac:dyDescent="0.2">
      <c r="A12" s="82" t="s">
        <v>464</v>
      </c>
      <c r="B12" s="82" t="s">
        <v>465</v>
      </c>
      <c r="C12" s="82" t="s">
        <v>466</v>
      </c>
      <c r="D12" s="82" t="s">
        <v>467</v>
      </c>
      <c r="E12" s="82" t="s">
        <v>468</v>
      </c>
      <c r="F12" s="69" t="s">
        <v>258</v>
      </c>
      <c r="G12" s="69" t="s">
        <v>341</v>
      </c>
      <c r="H12" s="69" t="s">
        <v>26</v>
      </c>
      <c r="L12" s="82" t="s">
        <v>464</v>
      </c>
      <c r="M12" s="82" t="s">
        <v>465</v>
      </c>
      <c r="N12" s="82" t="s">
        <v>466</v>
      </c>
      <c r="O12" s="82" t="s">
        <v>467</v>
      </c>
      <c r="P12" s="82" t="s">
        <v>468</v>
      </c>
      <c r="Q12" s="69" t="s">
        <v>861</v>
      </c>
      <c r="R12" s="69" t="s">
        <v>862</v>
      </c>
      <c r="S12" s="69" t="s">
        <v>863</v>
      </c>
      <c r="T12" s="69" t="s">
        <v>864</v>
      </c>
      <c r="U12" s="69" t="s">
        <v>865</v>
      </c>
      <c r="V12" s="69" t="s">
        <v>866</v>
      </c>
    </row>
    <row r="13" spans="1:22" hidden="1" x14ac:dyDescent="0.2">
      <c r="A13" s="83" t="s">
        <v>469</v>
      </c>
      <c r="B13" s="83" t="s">
        <v>470</v>
      </c>
      <c r="C13" s="83" t="s">
        <v>471</v>
      </c>
      <c r="D13" s="83" t="s">
        <v>472</v>
      </c>
      <c r="E13" s="83" t="s">
        <v>473</v>
      </c>
      <c r="F13" s="72"/>
      <c r="G13" s="72" t="s">
        <v>474</v>
      </c>
      <c r="H13" s="72" t="s">
        <v>58</v>
      </c>
      <c r="L13" s="83" t="s">
        <v>469</v>
      </c>
      <c r="M13" s="83" t="s">
        <v>470</v>
      </c>
      <c r="N13" s="83" t="s">
        <v>471</v>
      </c>
      <c r="O13" s="83" t="s">
        <v>472</v>
      </c>
      <c r="P13" s="83" t="s">
        <v>473</v>
      </c>
      <c r="Q13" s="72" t="s">
        <v>422</v>
      </c>
      <c r="R13" s="83">
        <v>6</v>
      </c>
      <c r="S13" s="83">
        <v>7</v>
      </c>
      <c r="T13" s="83"/>
      <c r="U13" s="83" t="s">
        <v>82</v>
      </c>
      <c r="V13" s="83">
        <v>8</v>
      </c>
    </row>
    <row r="14" spans="1:22" ht="22.5" customHeight="1" x14ac:dyDescent="0.2">
      <c r="A14" s="82" t="s">
        <v>475</v>
      </c>
      <c r="B14" s="84"/>
      <c r="C14" s="82"/>
      <c r="D14" s="82"/>
      <c r="E14" s="70" t="s">
        <v>476</v>
      </c>
      <c r="F14" s="69">
        <f>F15+F20+F36+F67+F73+F78+F159+F162+F169+F181+F206+F222+F235+F273+F299+F303+F306+F311+F329+F332+F336+F343+F350+F264+F347+F203</f>
        <v>62116924.530000001</v>
      </c>
      <c r="G14" s="69">
        <f>H14-F14</f>
        <v>61460913.579999998</v>
      </c>
      <c r="H14" s="69">
        <f>H15+H20+H36+H67+H73+H78+H159+H162+H169+H181+H206+H222+H235+H273+H299+H303+H306+H311+H329+H332+H336+H343+H350+H264+H347+H203</f>
        <v>123577838.11</v>
      </c>
      <c r="L14" s="82" t="s">
        <v>475</v>
      </c>
      <c r="M14" s="84"/>
      <c r="N14" s="82"/>
      <c r="O14" s="82"/>
      <c r="P14" s="70" t="s">
        <v>476</v>
      </c>
      <c r="Q14" s="69">
        <f t="shared" ref="Q14:V14" si="0">Q15+Q20+Q36+Q67+Q73+Q78+Q159+Q162+Q169+Q181+Q206+Q222+Q235+Q273+Q299+Q303+Q306+Q311+Q329+Q332+Q336+Q343+Q350</f>
        <v>41177320</v>
      </c>
      <c r="R14" s="69">
        <f t="shared" si="0"/>
        <v>-12104573</v>
      </c>
      <c r="S14" s="69">
        <f t="shared" si="0"/>
        <v>29072747</v>
      </c>
      <c r="T14" s="69">
        <f t="shared" si="0"/>
        <v>28197747</v>
      </c>
      <c r="U14" s="69">
        <f t="shared" si="0"/>
        <v>-28197747</v>
      </c>
      <c r="V14" s="69">
        <f t="shared" si="0"/>
        <v>0</v>
      </c>
    </row>
    <row r="15" spans="1:22" ht="22.5" hidden="1" customHeight="1" x14ac:dyDescent="0.2">
      <c r="A15" s="63" t="s">
        <v>475</v>
      </c>
      <c r="B15" s="63" t="s">
        <v>477</v>
      </c>
      <c r="C15" s="63"/>
      <c r="D15" s="63"/>
      <c r="E15" s="77" t="s">
        <v>478</v>
      </c>
      <c r="F15" s="66">
        <f>F16+F18</f>
        <v>1349649</v>
      </c>
      <c r="G15" s="66">
        <f>H15-F15</f>
        <v>-100000</v>
      </c>
      <c r="H15" s="66">
        <f>H16+H18</f>
        <v>1249649</v>
      </c>
      <c r="L15" s="63" t="s">
        <v>475</v>
      </c>
      <c r="M15" s="63" t="s">
        <v>477</v>
      </c>
      <c r="N15" s="63"/>
      <c r="O15" s="63"/>
      <c r="P15" s="77" t="s">
        <v>478</v>
      </c>
      <c r="Q15" s="66">
        <f>Q16+Q18</f>
        <v>1296900</v>
      </c>
      <c r="R15" s="66">
        <f>S15-Q15</f>
        <v>52749</v>
      </c>
      <c r="S15" s="66">
        <f>S16+S18</f>
        <v>1349649</v>
      </c>
      <c r="T15" s="66">
        <f>T16+T18</f>
        <v>1349649</v>
      </c>
      <c r="U15" s="66">
        <f>V15-T15</f>
        <v>-1349649</v>
      </c>
      <c r="V15" s="66"/>
    </row>
    <row r="16" spans="1:22" ht="18" hidden="1" customHeight="1" x14ac:dyDescent="0.2">
      <c r="A16" s="63" t="s">
        <v>475</v>
      </c>
      <c r="B16" s="63" t="s">
        <v>477</v>
      </c>
      <c r="C16" s="63" t="s">
        <v>479</v>
      </c>
      <c r="D16" s="63"/>
      <c r="E16" s="77" t="s">
        <v>480</v>
      </c>
      <c r="F16" s="66">
        <f>F17</f>
        <v>0</v>
      </c>
      <c r="G16" s="66">
        <f t="shared" ref="G16:G81" si="1">H16-F16</f>
        <v>0</v>
      </c>
      <c r="H16" s="66">
        <f>H17</f>
        <v>0</v>
      </c>
      <c r="L16" s="63" t="s">
        <v>475</v>
      </c>
      <c r="M16" s="63" t="s">
        <v>477</v>
      </c>
      <c r="N16" s="63" t="s">
        <v>479</v>
      </c>
      <c r="O16" s="63"/>
      <c r="P16" s="77" t="s">
        <v>480</v>
      </c>
      <c r="Q16" s="66">
        <f>Q17</f>
        <v>1296900</v>
      </c>
      <c r="R16" s="66">
        <f t="shared" ref="R16:R85" si="2">S16-Q16</f>
        <v>-1296900</v>
      </c>
      <c r="S16" s="66">
        <f>S17</f>
        <v>0</v>
      </c>
      <c r="T16" s="66">
        <f>T17</f>
        <v>0</v>
      </c>
      <c r="U16" s="66">
        <f t="shared" ref="U16:U84" si="3">V16-T16</f>
        <v>0</v>
      </c>
      <c r="V16" s="66"/>
    </row>
    <row r="17" spans="1:23" ht="18.75" hidden="1" customHeight="1" x14ac:dyDescent="0.2">
      <c r="A17" s="63" t="s">
        <v>475</v>
      </c>
      <c r="B17" s="63" t="s">
        <v>477</v>
      </c>
      <c r="C17" s="63" t="s">
        <v>479</v>
      </c>
      <c r="D17" s="63">
        <v>121</v>
      </c>
      <c r="E17" s="77" t="s">
        <v>438</v>
      </c>
      <c r="F17" s="65">
        <v>0</v>
      </c>
      <c r="G17" s="66">
        <f t="shared" si="1"/>
        <v>0</v>
      </c>
      <c r="H17" s="65">
        <v>0</v>
      </c>
      <c r="L17" s="63" t="s">
        <v>475</v>
      </c>
      <c r="M17" s="63" t="s">
        <v>477</v>
      </c>
      <c r="N17" s="63" t="s">
        <v>479</v>
      </c>
      <c r="O17" s="63">
        <v>121</v>
      </c>
      <c r="P17" s="77" t="s">
        <v>438</v>
      </c>
      <c r="Q17" s="66">
        <f>996100+300800</f>
        <v>1296900</v>
      </c>
      <c r="R17" s="66">
        <f t="shared" si="2"/>
        <v>-1296900</v>
      </c>
      <c r="S17" s="65">
        <v>0</v>
      </c>
      <c r="T17" s="65">
        <v>0</v>
      </c>
      <c r="U17" s="66">
        <f t="shared" si="3"/>
        <v>0</v>
      </c>
      <c r="V17" s="65"/>
    </row>
    <row r="18" spans="1:23" ht="22.5" customHeight="1" x14ac:dyDescent="0.2">
      <c r="A18" s="63" t="s">
        <v>475</v>
      </c>
      <c r="B18" s="63" t="s">
        <v>477</v>
      </c>
      <c r="C18" s="63" t="s">
        <v>730</v>
      </c>
      <c r="D18" s="63"/>
      <c r="E18" s="77" t="s">
        <v>773</v>
      </c>
      <c r="F18" s="66">
        <f>F19</f>
        <v>1349649</v>
      </c>
      <c r="G18" s="66">
        <f t="shared" si="1"/>
        <v>-100000</v>
      </c>
      <c r="H18" s="66">
        <f>H19</f>
        <v>1249649</v>
      </c>
      <c r="L18" s="63" t="s">
        <v>475</v>
      </c>
      <c r="M18" s="63" t="s">
        <v>477</v>
      </c>
      <c r="N18" s="63" t="s">
        <v>730</v>
      </c>
      <c r="O18" s="63"/>
      <c r="P18" s="77" t="s">
        <v>773</v>
      </c>
      <c r="Q18" s="66">
        <f>Q19</f>
        <v>0</v>
      </c>
      <c r="R18" s="66">
        <f t="shared" si="2"/>
        <v>1349649</v>
      </c>
      <c r="S18" s="66">
        <f>S19</f>
        <v>1349649</v>
      </c>
      <c r="T18" s="66">
        <f>T19</f>
        <v>1349649</v>
      </c>
      <c r="U18" s="66">
        <f t="shared" si="3"/>
        <v>-1349649</v>
      </c>
      <c r="V18" s="66"/>
    </row>
    <row r="19" spans="1:23" ht="35.25" customHeight="1" x14ac:dyDescent="0.2">
      <c r="A19" s="63" t="s">
        <v>475</v>
      </c>
      <c r="B19" s="63" t="s">
        <v>477</v>
      </c>
      <c r="C19" s="63" t="s">
        <v>730</v>
      </c>
      <c r="D19" s="63">
        <v>121</v>
      </c>
      <c r="E19" s="77" t="s">
        <v>1187</v>
      </c>
      <c r="F19" s="66">
        <f>1036597+313052</f>
        <v>1349649</v>
      </c>
      <c r="G19" s="66">
        <f t="shared" si="1"/>
        <v>-100000</v>
      </c>
      <c r="H19" s="66">
        <v>1249649</v>
      </c>
      <c r="L19" s="63" t="s">
        <v>475</v>
      </c>
      <c r="M19" s="63" t="s">
        <v>477</v>
      </c>
      <c r="N19" s="63" t="s">
        <v>730</v>
      </c>
      <c r="O19" s="63">
        <v>121</v>
      </c>
      <c r="P19" s="77" t="s">
        <v>438</v>
      </c>
      <c r="Q19" s="66">
        <v>0</v>
      </c>
      <c r="R19" s="66">
        <f t="shared" si="2"/>
        <v>1349649</v>
      </c>
      <c r="S19" s="66">
        <f>1036597+313052</f>
        <v>1349649</v>
      </c>
      <c r="T19" s="66">
        <f>1036597+313052</f>
        <v>1349649</v>
      </c>
      <c r="U19" s="66">
        <f t="shared" si="3"/>
        <v>-1349649</v>
      </c>
      <c r="V19" s="66"/>
      <c r="W19" s="68" t="s">
        <v>1005</v>
      </c>
    </row>
    <row r="20" spans="1:23" ht="30" hidden="1" customHeight="1" x14ac:dyDescent="0.2">
      <c r="A20" s="63" t="s">
        <v>475</v>
      </c>
      <c r="B20" s="63" t="s">
        <v>483</v>
      </c>
      <c r="C20" s="63"/>
      <c r="D20" s="63"/>
      <c r="E20" s="77" t="s">
        <v>484</v>
      </c>
      <c r="F20" s="66">
        <f>F21+F31+F23+F26+F28</f>
        <v>1997184</v>
      </c>
      <c r="G20" s="66">
        <f t="shared" si="1"/>
        <v>-136000</v>
      </c>
      <c r="H20" s="66">
        <f>H21+H31+H23+H26+H28</f>
        <v>1861184</v>
      </c>
      <c r="L20" s="63" t="s">
        <v>475</v>
      </c>
      <c r="M20" s="63" t="s">
        <v>483</v>
      </c>
      <c r="N20" s="63"/>
      <c r="O20" s="63"/>
      <c r="P20" s="77" t="s">
        <v>484</v>
      </c>
      <c r="Q20" s="66">
        <f>Q21+Q31+Q23+Q26+Q28</f>
        <v>1410900</v>
      </c>
      <c r="R20" s="66">
        <f t="shared" si="2"/>
        <v>238284</v>
      </c>
      <c r="S20" s="66">
        <f>S21+S31+S23+S26+S28</f>
        <v>1649184</v>
      </c>
      <c r="T20" s="66">
        <f>T21+T31+T23+T26+T28</f>
        <v>1649184</v>
      </c>
      <c r="U20" s="66">
        <f t="shared" si="3"/>
        <v>-1649184</v>
      </c>
      <c r="V20" s="66"/>
    </row>
    <row r="21" spans="1:23" ht="22.5" hidden="1" customHeight="1" x14ac:dyDescent="0.2">
      <c r="A21" s="63" t="s">
        <v>475</v>
      </c>
      <c r="B21" s="63" t="s">
        <v>483</v>
      </c>
      <c r="C21" s="63" t="s">
        <v>485</v>
      </c>
      <c r="D21" s="63"/>
      <c r="E21" s="77" t="s">
        <v>486</v>
      </c>
      <c r="F21" s="66">
        <f>F22</f>
        <v>0</v>
      </c>
      <c r="G21" s="66">
        <f t="shared" si="1"/>
        <v>0</v>
      </c>
      <c r="H21" s="66">
        <f>H22</f>
        <v>0</v>
      </c>
      <c r="L21" s="63" t="s">
        <v>475</v>
      </c>
      <c r="M21" s="63" t="s">
        <v>483</v>
      </c>
      <c r="N21" s="63" t="s">
        <v>485</v>
      </c>
      <c r="O21" s="63"/>
      <c r="P21" s="77" t="s">
        <v>486</v>
      </c>
      <c r="Q21" s="66">
        <f>Q22</f>
        <v>1296900</v>
      </c>
      <c r="R21" s="66">
        <f t="shared" si="2"/>
        <v>-1296900</v>
      </c>
      <c r="S21" s="66">
        <f>S22</f>
        <v>0</v>
      </c>
      <c r="T21" s="66">
        <f>T22</f>
        <v>0</v>
      </c>
      <c r="U21" s="66">
        <f t="shared" si="3"/>
        <v>0</v>
      </c>
      <c r="V21" s="66"/>
    </row>
    <row r="22" spans="1:23" ht="22.5" hidden="1" customHeight="1" x14ac:dyDescent="0.2">
      <c r="A22" s="63" t="s">
        <v>475</v>
      </c>
      <c r="B22" s="63" t="s">
        <v>483</v>
      </c>
      <c r="C22" s="63" t="s">
        <v>485</v>
      </c>
      <c r="D22" s="63">
        <v>121</v>
      </c>
      <c r="E22" s="77" t="s">
        <v>438</v>
      </c>
      <c r="F22" s="65">
        <v>0</v>
      </c>
      <c r="G22" s="66">
        <f t="shared" si="1"/>
        <v>0</v>
      </c>
      <c r="H22" s="65">
        <v>0</v>
      </c>
      <c r="L22" s="63" t="s">
        <v>475</v>
      </c>
      <c r="M22" s="63" t="s">
        <v>483</v>
      </c>
      <c r="N22" s="63" t="s">
        <v>485</v>
      </c>
      <c r="O22" s="63">
        <v>121</v>
      </c>
      <c r="P22" s="77" t="s">
        <v>438</v>
      </c>
      <c r="Q22" s="66">
        <f>996100+300800</f>
        <v>1296900</v>
      </c>
      <c r="R22" s="66">
        <f t="shared" si="2"/>
        <v>-1296900</v>
      </c>
      <c r="S22" s="65">
        <v>0</v>
      </c>
      <c r="T22" s="65">
        <v>0</v>
      </c>
      <c r="U22" s="66">
        <f t="shared" si="3"/>
        <v>0</v>
      </c>
      <c r="V22" s="65"/>
    </row>
    <row r="23" spans="1:23" ht="22.5" hidden="1" customHeight="1" x14ac:dyDescent="0.2">
      <c r="A23" s="63" t="s">
        <v>475</v>
      </c>
      <c r="B23" s="63" t="s">
        <v>483</v>
      </c>
      <c r="C23" s="63" t="s">
        <v>487</v>
      </c>
      <c r="D23" s="63"/>
      <c r="E23" s="77" t="s">
        <v>488</v>
      </c>
      <c r="F23" s="65">
        <f>F24+F25</f>
        <v>0</v>
      </c>
      <c r="G23" s="66">
        <f t="shared" si="1"/>
        <v>0</v>
      </c>
      <c r="H23" s="65">
        <f>H24+H25</f>
        <v>0</v>
      </c>
      <c r="L23" s="63" t="s">
        <v>475</v>
      </c>
      <c r="M23" s="63" t="s">
        <v>483</v>
      </c>
      <c r="N23" s="63" t="s">
        <v>487</v>
      </c>
      <c r="O23" s="63"/>
      <c r="P23" s="77" t="s">
        <v>488</v>
      </c>
      <c r="Q23" s="65">
        <f>Q24+Q25</f>
        <v>114000</v>
      </c>
      <c r="R23" s="66">
        <f t="shared" si="2"/>
        <v>-114000</v>
      </c>
      <c r="S23" s="65">
        <f>S24+S25</f>
        <v>0</v>
      </c>
      <c r="T23" s="65">
        <f>T24+T25</f>
        <v>0</v>
      </c>
      <c r="U23" s="66">
        <f t="shared" si="3"/>
        <v>0</v>
      </c>
      <c r="V23" s="65"/>
    </row>
    <row r="24" spans="1:23" ht="22.5" hidden="1" customHeight="1" x14ac:dyDescent="0.2">
      <c r="A24" s="63" t="s">
        <v>475</v>
      </c>
      <c r="B24" s="63" t="s">
        <v>483</v>
      </c>
      <c r="C24" s="63" t="s">
        <v>487</v>
      </c>
      <c r="D24" s="63">
        <v>122</v>
      </c>
      <c r="E24" s="77" t="s">
        <v>450</v>
      </c>
      <c r="F24" s="65">
        <v>0</v>
      </c>
      <c r="G24" s="66">
        <f t="shared" si="1"/>
        <v>0</v>
      </c>
      <c r="H24" s="65">
        <v>0</v>
      </c>
      <c r="L24" s="63" t="s">
        <v>475</v>
      </c>
      <c r="M24" s="63" t="s">
        <v>483</v>
      </c>
      <c r="N24" s="63" t="s">
        <v>487</v>
      </c>
      <c r="O24" s="63">
        <v>122</v>
      </c>
      <c r="P24" s="77" t="s">
        <v>450</v>
      </c>
      <c r="Q24" s="66">
        <v>6000</v>
      </c>
      <c r="R24" s="66">
        <f t="shared" si="2"/>
        <v>-6000</v>
      </c>
      <c r="S24" s="65">
        <v>0</v>
      </c>
      <c r="T24" s="65">
        <v>0</v>
      </c>
      <c r="U24" s="66">
        <f t="shared" si="3"/>
        <v>0</v>
      </c>
      <c r="V24" s="65"/>
    </row>
    <row r="25" spans="1:23" ht="22.5" hidden="1" customHeight="1" x14ac:dyDescent="0.2">
      <c r="A25" s="63" t="s">
        <v>475</v>
      </c>
      <c r="B25" s="63" t="s">
        <v>483</v>
      </c>
      <c r="C25" s="63" t="s">
        <v>487</v>
      </c>
      <c r="D25" s="63">
        <v>244</v>
      </c>
      <c r="E25" s="77" t="s">
        <v>452</v>
      </c>
      <c r="F25" s="65">
        <v>0</v>
      </c>
      <c r="G25" s="66">
        <f t="shared" si="1"/>
        <v>0</v>
      </c>
      <c r="H25" s="65">
        <v>0</v>
      </c>
      <c r="L25" s="63" t="s">
        <v>475</v>
      </c>
      <c r="M25" s="63" t="s">
        <v>483</v>
      </c>
      <c r="N25" s="63" t="s">
        <v>487</v>
      </c>
      <c r="O25" s="63">
        <v>244</v>
      </c>
      <c r="P25" s="77" t="s">
        <v>452</v>
      </c>
      <c r="Q25" s="66">
        <v>108000</v>
      </c>
      <c r="R25" s="66">
        <f t="shared" si="2"/>
        <v>-108000</v>
      </c>
      <c r="S25" s="65">
        <v>0</v>
      </c>
      <c r="T25" s="65">
        <v>0</v>
      </c>
      <c r="U25" s="66">
        <f t="shared" si="3"/>
        <v>0</v>
      </c>
      <c r="V25" s="65"/>
    </row>
    <row r="26" spans="1:23" ht="22.5" customHeight="1" x14ac:dyDescent="0.2">
      <c r="A26" s="63" t="s">
        <v>475</v>
      </c>
      <c r="B26" s="63" t="s">
        <v>483</v>
      </c>
      <c r="C26" s="63" t="s">
        <v>1051</v>
      </c>
      <c r="D26" s="63"/>
      <c r="E26" s="77" t="s">
        <v>486</v>
      </c>
      <c r="F26" s="66">
        <f>F27</f>
        <v>1349649</v>
      </c>
      <c r="G26" s="66">
        <f t="shared" si="1"/>
        <v>-100000</v>
      </c>
      <c r="H26" s="66">
        <f>H27</f>
        <v>1249649</v>
      </c>
      <c r="L26" s="63" t="s">
        <v>475</v>
      </c>
      <c r="M26" s="63" t="s">
        <v>483</v>
      </c>
      <c r="N26" s="63" t="s">
        <v>731</v>
      </c>
      <c r="O26" s="63"/>
      <c r="P26" s="77" t="s">
        <v>486</v>
      </c>
      <c r="Q26" s="66">
        <f>Q27</f>
        <v>0</v>
      </c>
      <c r="R26" s="66">
        <f t="shared" si="2"/>
        <v>1349649</v>
      </c>
      <c r="S26" s="66">
        <f>S27</f>
        <v>1349649</v>
      </c>
      <c r="T26" s="66">
        <f>T27</f>
        <v>1349649</v>
      </c>
      <c r="U26" s="66">
        <f t="shared" si="3"/>
        <v>-1349649</v>
      </c>
      <c r="V26" s="66"/>
    </row>
    <row r="27" spans="1:23" ht="35.25" customHeight="1" x14ac:dyDescent="0.2">
      <c r="A27" s="63" t="s">
        <v>475</v>
      </c>
      <c r="B27" s="63" t="s">
        <v>483</v>
      </c>
      <c r="C27" s="63" t="s">
        <v>1051</v>
      </c>
      <c r="D27" s="63">
        <v>121</v>
      </c>
      <c r="E27" s="77" t="s">
        <v>1187</v>
      </c>
      <c r="F27" s="66">
        <f>1036597+313052</f>
        <v>1349649</v>
      </c>
      <c r="G27" s="66">
        <f t="shared" si="1"/>
        <v>-100000</v>
      </c>
      <c r="H27" s="66">
        <v>1249649</v>
      </c>
      <c r="I27" s="68">
        <v>99</v>
      </c>
      <c r="J27" s="74" t="e">
        <f>H18+H26+H28+H31+H50+#REF!+H57+H55+H76+H148+H150+H153+H157+H160+H167+H300+H69+H70+H72</f>
        <v>#REF!</v>
      </c>
      <c r="L27" s="63" t="s">
        <v>475</v>
      </c>
      <c r="M27" s="63" t="s">
        <v>483</v>
      </c>
      <c r="N27" s="63" t="s">
        <v>731</v>
      </c>
      <c r="O27" s="63">
        <v>121</v>
      </c>
      <c r="P27" s="77" t="s">
        <v>438</v>
      </c>
      <c r="Q27" s="66">
        <v>0</v>
      </c>
      <c r="R27" s="66">
        <f t="shared" si="2"/>
        <v>1349649</v>
      </c>
      <c r="S27" s="66">
        <f>1036597+313052</f>
        <v>1349649</v>
      </c>
      <c r="T27" s="66">
        <f>1036597+313052</f>
        <v>1349649</v>
      </c>
      <c r="U27" s="66">
        <f t="shared" si="3"/>
        <v>-1349649</v>
      </c>
      <c r="V27" s="66"/>
      <c r="W27" s="68" t="s">
        <v>1006</v>
      </c>
    </row>
    <row r="28" spans="1:23" ht="22.5" customHeight="1" x14ac:dyDescent="0.2">
      <c r="A28" s="63" t="s">
        <v>475</v>
      </c>
      <c r="B28" s="63" t="s">
        <v>483</v>
      </c>
      <c r="C28" s="63" t="s">
        <v>1052</v>
      </c>
      <c r="D28" s="63"/>
      <c r="E28" s="77" t="s">
        <v>488</v>
      </c>
      <c r="F28" s="66">
        <f>F29+F30</f>
        <v>114000</v>
      </c>
      <c r="G28" s="66">
        <f t="shared" si="1"/>
        <v>0</v>
      </c>
      <c r="H28" s="66">
        <f>H29+H30</f>
        <v>114000</v>
      </c>
      <c r="L28" s="63" t="s">
        <v>475</v>
      </c>
      <c r="M28" s="63" t="s">
        <v>483</v>
      </c>
      <c r="N28" s="63" t="s">
        <v>732</v>
      </c>
      <c r="O28" s="63"/>
      <c r="P28" s="77" t="s">
        <v>488</v>
      </c>
      <c r="Q28" s="66">
        <f>Q29+Q30</f>
        <v>0</v>
      </c>
      <c r="R28" s="66">
        <f t="shared" si="2"/>
        <v>0</v>
      </c>
      <c r="S28" s="66">
        <f>S29+S30</f>
        <v>0</v>
      </c>
      <c r="T28" s="66">
        <f>T29+T30</f>
        <v>0</v>
      </c>
      <c r="U28" s="66">
        <f t="shared" si="3"/>
        <v>0</v>
      </c>
      <c r="V28" s="66"/>
    </row>
    <row r="29" spans="1:23" ht="22.5" customHeight="1" x14ac:dyDescent="0.2">
      <c r="A29" s="63" t="s">
        <v>475</v>
      </c>
      <c r="B29" s="63" t="s">
        <v>483</v>
      </c>
      <c r="C29" s="63" t="s">
        <v>1052</v>
      </c>
      <c r="D29" s="63">
        <v>122</v>
      </c>
      <c r="E29" s="77" t="s">
        <v>1188</v>
      </c>
      <c r="F29" s="65">
        <v>6000</v>
      </c>
      <c r="G29" s="66">
        <f t="shared" si="1"/>
        <v>0</v>
      </c>
      <c r="H29" s="65">
        <v>6000</v>
      </c>
      <c r="L29" s="63" t="s">
        <v>475</v>
      </c>
      <c r="M29" s="63" t="s">
        <v>483</v>
      </c>
      <c r="N29" s="63" t="s">
        <v>732</v>
      </c>
      <c r="O29" s="63">
        <v>122</v>
      </c>
      <c r="P29" s="77" t="s">
        <v>450</v>
      </c>
      <c r="Q29" s="65">
        <v>0</v>
      </c>
      <c r="R29" s="66">
        <f t="shared" si="2"/>
        <v>0</v>
      </c>
      <c r="S29" s="65">
        <v>0</v>
      </c>
      <c r="T29" s="65">
        <v>0</v>
      </c>
      <c r="U29" s="66">
        <f t="shared" si="3"/>
        <v>0</v>
      </c>
      <c r="V29" s="65"/>
    </row>
    <row r="30" spans="1:23" ht="43.5" customHeight="1" x14ac:dyDescent="0.2">
      <c r="A30" s="63" t="s">
        <v>475</v>
      </c>
      <c r="B30" s="63" t="s">
        <v>483</v>
      </c>
      <c r="C30" s="63" t="s">
        <v>1052</v>
      </c>
      <c r="D30" s="63">
        <v>123</v>
      </c>
      <c r="E30" s="77" t="s">
        <v>1189</v>
      </c>
      <c r="F30" s="65">
        <v>108000</v>
      </c>
      <c r="G30" s="66">
        <f t="shared" si="1"/>
        <v>0</v>
      </c>
      <c r="H30" s="65">
        <v>108000</v>
      </c>
      <c r="L30" s="63" t="s">
        <v>475</v>
      </c>
      <c r="M30" s="63" t="s">
        <v>483</v>
      </c>
      <c r="N30" s="63" t="s">
        <v>732</v>
      </c>
      <c r="O30" s="63">
        <v>123</v>
      </c>
      <c r="P30" s="77" t="s">
        <v>775</v>
      </c>
      <c r="Q30" s="65">
        <v>0</v>
      </c>
      <c r="R30" s="66">
        <f t="shared" si="2"/>
        <v>0</v>
      </c>
      <c r="S30" s="65">
        <v>0</v>
      </c>
      <c r="T30" s="65">
        <v>0</v>
      </c>
      <c r="U30" s="66">
        <f t="shared" si="3"/>
        <v>0</v>
      </c>
      <c r="V30" s="65"/>
    </row>
    <row r="31" spans="1:23" ht="22.5" customHeight="1" x14ac:dyDescent="0.2">
      <c r="A31" s="63" t="s">
        <v>475</v>
      </c>
      <c r="B31" s="63" t="s">
        <v>483</v>
      </c>
      <c r="C31" s="63" t="s">
        <v>1053</v>
      </c>
      <c r="D31" s="63"/>
      <c r="E31" s="77" t="s">
        <v>774</v>
      </c>
      <c r="F31" s="65">
        <f>F32+F33+F34+F35</f>
        <v>533535</v>
      </c>
      <c r="G31" s="66">
        <f t="shared" si="1"/>
        <v>-36000</v>
      </c>
      <c r="H31" s="65">
        <f>H32+H33+H34+H35</f>
        <v>497535</v>
      </c>
      <c r="L31" s="63" t="s">
        <v>475</v>
      </c>
      <c r="M31" s="63" t="s">
        <v>483</v>
      </c>
      <c r="N31" s="63" t="s">
        <v>733</v>
      </c>
      <c r="O31" s="63"/>
      <c r="P31" s="77" t="s">
        <v>774</v>
      </c>
      <c r="Q31" s="65">
        <f>Q32+Q33+Q34+Q35</f>
        <v>0</v>
      </c>
      <c r="R31" s="66">
        <f t="shared" si="2"/>
        <v>299535</v>
      </c>
      <c r="S31" s="65">
        <f>S32+S33+S34+S35</f>
        <v>299535</v>
      </c>
      <c r="T31" s="65">
        <f>T32+T33+T34+T35</f>
        <v>299535</v>
      </c>
      <c r="U31" s="66">
        <f t="shared" si="3"/>
        <v>-299535</v>
      </c>
      <c r="V31" s="65"/>
    </row>
    <row r="32" spans="1:23" ht="33.75" customHeight="1" x14ac:dyDescent="0.2">
      <c r="A32" s="63" t="s">
        <v>475</v>
      </c>
      <c r="B32" s="63" t="s">
        <v>483</v>
      </c>
      <c r="C32" s="63" t="s">
        <v>1053</v>
      </c>
      <c r="D32" s="63">
        <v>121</v>
      </c>
      <c r="E32" s="77" t="s">
        <v>1187</v>
      </c>
      <c r="F32" s="65">
        <f>230055+69480</f>
        <v>299535</v>
      </c>
      <c r="G32" s="66">
        <f t="shared" si="1"/>
        <v>14000</v>
      </c>
      <c r="H32" s="65">
        <v>313535</v>
      </c>
      <c r="L32" s="63" t="s">
        <v>475</v>
      </c>
      <c r="M32" s="63" t="s">
        <v>483</v>
      </c>
      <c r="N32" s="63" t="s">
        <v>733</v>
      </c>
      <c r="O32" s="63">
        <v>121</v>
      </c>
      <c r="P32" s="77" t="s">
        <v>450</v>
      </c>
      <c r="Q32" s="66">
        <v>0</v>
      </c>
      <c r="R32" s="66">
        <f t="shared" si="2"/>
        <v>299535</v>
      </c>
      <c r="S32" s="65">
        <f>230055+69480</f>
        <v>299535</v>
      </c>
      <c r="T32" s="65">
        <f>230055+69480</f>
        <v>299535</v>
      </c>
      <c r="U32" s="66">
        <f t="shared" si="3"/>
        <v>-299535</v>
      </c>
      <c r="V32" s="65"/>
      <c r="W32" s="68" t="s">
        <v>1007</v>
      </c>
    </row>
    <row r="33" spans="1:22" ht="25.5" customHeight="1" x14ac:dyDescent="0.2">
      <c r="A33" s="63" t="s">
        <v>475</v>
      </c>
      <c r="B33" s="63" t="s">
        <v>483</v>
      </c>
      <c r="C33" s="63" t="s">
        <v>1053</v>
      </c>
      <c r="D33" s="63">
        <v>122</v>
      </c>
      <c r="E33" s="77" t="s">
        <v>1188</v>
      </c>
      <c r="F33" s="65">
        <v>91400</v>
      </c>
      <c r="G33" s="66">
        <f t="shared" si="1"/>
        <v>-44300</v>
      </c>
      <c r="H33" s="65">
        <v>47100</v>
      </c>
      <c r="L33" s="63" t="s">
        <v>475</v>
      </c>
      <c r="M33" s="63" t="s">
        <v>483</v>
      </c>
      <c r="N33" s="63" t="s">
        <v>733</v>
      </c>
      <c r="O33" s="63">
        <v>122</v>
      </c>
      <c r="P33" s="77" t="s">
        <v>452</v>
      </c>
      <c r="Q33" s="66">
        <v>0</v>
      </c>
      <c r="R33" s="66">
        <f t="shared" si="2"/>
        <v>0</v>
      </c>
      <c r="S33" s="65">
        <v>0</v>
      </c>
      <c r="T33" s="65">
        <v>0</v>
      </c>
      <c r="U33" s="66">
        <f t="shared" si="3"/>
        <v>0</v>
      </c>
      <c r="V33" s="65"/>
    </row>
    <row r="34" spans="1:22" ht="25.5" customHeight="1" x14ac:dyDescent="0.2">
      <c r="A34" s="63" t="s">
        <v>475</v>
      </c>
      <c r="B34" s="63" t="s">
        <v>483</v>
      </c>
      <c r="C34" s="63" t="s">
        <v>1053</v>
      </c>
      <c r="D34" s="63">
        <v>242</v>
      </c>
      <c r="E34" s="77" t="s">
        <v>451</v>
      </c>
      <c r="F34" s="66">
        <v>56000</v>
      </c>
      <c r="G34" s="66">
        <f t="shared" si="1"/>
        <v>0</v>
      </c>
      <c r="H34" s="66">
        <v>56000</v>
      </c>
      <c r="L34" s="63" t="s">
        <v>475</v>
      </c>
      <c r="M34" s="63" t="s">
        <v>483</v>
      </c>
      <c r="N34" s="63" t="s">
        <v>733</v>
      </c>
      <c r="O34" s="63">
        <v>242</v>
      </c>
      <c r="P34" s="77" t="s">
        <v>451</v>
      </c>
      <c r="Q34" s="66">
        <v>0</v>
      </c>
      <c r="R34" s="66">
        <f t="shared" si="2"/>
        <v>0</v>
      </c>
      <c r="S34" s="66">
        <v>0</v>
      </c>
      <c r="T34" s="66">
        <v>0</v>
      </c>
      <c r="U34" s="66">
        <f t="shared" si="3"/>
        <v>0</v>
      </c>
      <c r="V34" s="66"/>
    </row>
    <row r="35" spans="1:22" ht="25.5" customHeight="1" x14ac:dyDescent="0.2">
      <c r="A35" s="63" t="s">
        <v>475</v>
      </c>
      <c r="B35" s="63" t="s">
        <v>483</v>
      </c>
      <c r="C35" s="63" t="s">
        <v>1053</v>
      </c>
      <c r="D35" s="63">
        <v>244</v>
      </c>
      <c r="E35" s="77" t="s">
        <v>1190</v>
      </c>
      <c r="F35" s="66">
        <v>86600</v>
      </c>
      <c r="G35" s="66">
        <f t="shared" si="1"/>
        <v>-5700</v>
      </c>
      <c r="H35" s="66">
        <v>80900</v>
      </c>
      <c r="L35" s="63" t="s">
        <v>475</v>
      </c>
      <c r="M35" s="63" t="s">
        <v>483</v>
      </c>
      <c r="N35" s="63" t="s">
        <v>733</v>
      </c>
      <c r="O35" s="63">
        <v>244</v>
      </c>
      <c r="P35" s="77" t="s">
        <v>452</v>
      </c>
      <c r="Q35" s="66">
        <v>0</v>
      </c>
      <c r="R35" s="66">
        <f t="shared" si="2"/>
        <v>0</v>
      </c>
      <c r="S35" s="66">
        <v>0</v>
      </c>
      <c r="T35" s="66">
        <v>0</v>
      </c>
      <c r="U35" s="66">
        <f t="shared" si="3"/>
        <v>0</v>
      </c>
      <c r="V35" s="66"/>
    </row>
    <row r="36" spans="1:22" ht="33" hidden="1" customHeight="1" x14ac:dyDescent="0.2">
      <c r="A36" s="63" t="s">
        <v>475</v>
      </c>
      <c r="B36" s="63" t="s">
        <v>489</v>
      </c>
      <c r="C36" s="63"/>
      <c r="D36" s="63"/>
      <c r="E36" s="77" t="s">
        <v>490</v>
      </c>
      <c r="F36" s="66">
        <f>F37+F42+F45+F50+F57+F55+F48</f>
        <v>17598350.060000002</v>
      </c>
      <c r="G36" s="66">
        <f t="shared" si="1"/>
        <v>-875938.00000000186</v>
      </c>
      <c r="H36" s="66">
        <f>H37+H42+H45+H50+H57+H55+H48</f>
        <v>16722412.060000001</v>
      </c>
      <c r="L36" s="63" t="s">
        <v>475</v>
      </c>
      <c r="M36" s="63" t="s">
        <v>489</v>
      </c>
      <c r="N36" s="63"/>
      <c r="O36" s="63"/>
      <c r="P36" s="77" t="s">
        <v>490</v>
      </c>
      <c r="Q36" s="66">
        <f>Q37+Q42+Q45+Q50+Q55+Q57+Q65</f>
        <v>12810165</v>
      </c>
      <c r="R36" s="66">
        <f t="shared" si="2"/>
        <v>1135595</v>
      </c>
      <c r="S36" s="66">
        <f>S37+S42+S45+S50+S55+S57+S65+S48</f>
        <v>13945760</v>
      </c>
      <c r="T36" s="66">
        <f>T37+T42+T45+T50+T55+T57+T65+T48</f>
        <v>13945760</v>
      </c>
      <c r="U36" s="66">
        <f t="shared" si="3"/>
        <v>-13945760</v>
      </c>
      <c r="V36" s="66"/>
    </row>
    <row r="37" spans="1:22" ht="33.75" hidden="1" customHeight="1" x14ac:dyDescent="0.2">
      <c r="A37" s="63" t="s">
        <v>475</v>
      </c>
      <c r="B37" s="63" t="s">
        <v>489</v>
      </c>
      <c r="C37" s="63" t="s">
        <v>495</v>
      </c>
      <c r="D37" s="63"/>
      <c r="E37" s="77" t="s">
        <v>496</v>
      </c>
      <c r="F37" s="65">
        <f>F38+F39+F40+F41</f>
        <v>0</v>
      </c>
      <c r="G37" s="66">
        <f t="shared" si="1"/>
        <v>0</v>
      </c>
      <c r="H37" s="65">
        <f>H38+H39+H40+H41</f>
        <v>0</v>
      </c>
      <c r="L37" s="63" t="s">
        <v>475</v>
      </c>
      <c r="M37" s="63" t="s">
        <v>489</v>
      </c>
      <c r="N37" s="63" t="s">
        <v>495</v>
      </c>
      <c r="O37" s="63"/>
      <c r="P37" s="77" t="s">
        <v>496</v>
      </c>
      <c r="Q37" s="65">
        <f>Q38+Q39+Q40+Q41</f>
        <v>827000</v>
      </c>
      <c r="R37" s="66">
        <f t="shared" si="2"/>
        <v>-827000</v>
      </c>
      <c r="S37" s="65">
        <f>S38+S39+S40+S41</f>
        <v>0</v>
      </c>
      <c r="T37" s="65">
        <f>T38+T39+T40+T41</f>
        <v>0</v>
      </c>
      <c r="U37" s="66">
        <f t="shared" si="3"/>
        <v>0</v>
      </c>
      <c r="V37" s="65"/>
    </row>
    <row r="38" spans="1:22" ht="21.75" hidden="1" customHeight="1" x14ac:dyDescent="0.2">
      <c r="A38" s="63" t="s">
        <v>475</v>
      </c>
      <c r="B38" s="63" t="s">
        <v>489</v>
      </c>
      <c r="C38" s="63" t="s">
        <v>495</v>
      </c>
      <c r="D38" s="63">
        <v>121</v>
      </c>
      <c r="E38" s="77" t="s">
        <v>449</v>
      </c>
      <c r="F38" s="67">
        <v>0</v>
      </c>
      <c r="G38" s="66">
        <f t="shared" si="1"/>
        <v>0</v>
      </c>
      <c r="H38" s="67">
        <v>0</v>
      </c>
      <c r="I38" s="74"/>
      <c r="L38" s="63" t="s">
        <v>475</v>
      </c>
      <c r="M38" s="63" t="s">
        <v>489</v>
      </c>
      <c r="N38" s="63" t="s">
        <v>495</v>
      </c>
      <c r="O38" s="63">
        <v>121</v>
      </c>
      <c r="P38" s="77" t="s">
        <v>449</v>
      </c>
      <c r="Q38" s="67">
        <f>465300+140700</f>
        <v>606000</v>
      </c>
      <c r="R38" s="66">
        <f t="shared" si="2"/>
        <v>-606000</v>
      </c>
      <c r="S38" s="67">
        <v>0</v>
      </c>
      <c r="T38" s="67">
        <v>0</v>
      </c>
      <c r="U38" s="66">
        <f t="shared" si="3"/>
        <v>0</v>
      </c>
      <c r="V38" s="67"/>
    </row>
    <row r="39" spans="1:22" ht="28.5" hidden="1" customHeight="1" x14ac:dyDescent="0.2">
      <c r="A39" s="63" t="s">
        <v>475</v>
      </c>
      <c r="B39" s="63" t="s">
        <v>489</v>
      </c>
      <c r="C39" s="63" t="s">
        <v>495</v>
      </c>
      <c r="D39" s="63">
        <v>122</v>
      </c>
      <c r="E39" s="77" t="s">
        <v>450</v>
      </c>
      <c r="F39" s="67">
        <v>0</v>
      </c>
      <c r="G39" s="66">
        <f t="shared" si="1"/>
        <v>0</v>
      </c>
      <c r="H39" s="67">
        <v>0</v>
      </c>
      <c r="L39" s="63" t="s">
        <v>475</v>
      </c>
      <c r="M39" s="63" t="s">
        <v>489</v>
      </c>
      <c r="N39" s="63" t="s">
        <v>495</v>
      </c>
      <c r="O39" s="63">
        <v>122</v>
      </c>
      <c r="P39" s="77" t="s">
        <v>450</v>
      </c>
      <c r="Q39" s="67">
        <v>3200</v>
      </c>
      <c r="R39" s="66">
        <f t="shared" si="2"/>
        <v>-3200</v>
      </c>
      <c r="S39" s="67">
        <v>0</v>
      </c>
      <c r="T39" s="67">
        <v>0</v>
      </c>
      <c r="U39" s="66">
        <f t="shared" si="3"/>
        <v>0</v>
      </c>
      <c r="V39" s="67"/>
    </row>
    <row r="40" spans="1:22" ht="28.5" hidden="1" customHeight="1" x14ac:dyDescent="0.2">
      <c r="A40" s="63" t="s">
        <v>475</v>
      </c>
      <c r="B40" s="63" t="s">
        <v>489</v>
      </c>
      <c r="C40" s="63" t="s">
        <v>495</v>
      </c>
      <c r="D40" s="63">
        <v>242</v>
      </c>
      <c r="E40" s="77" t="s">
        <v>451</v>
      </c>
      <c r="F40" s="67">
        <v>0</v>
      </c>
      <c r="G40" s="66">
        <f t="shared" si="1"/>
        <v>0</v>
      </c>
      <c r="H40" s="67">
        <v>0</v>
      </c>
      <c r="L40" s="63" t="s">
        <v>475</v>
      </c>
      <c r="M40" s="63" t="s">
        <v>489</v>
      </c>
      <c r="N40" s="63" t="s">
        <v>495</v>
      </c>
      <c r="O40" s="63">
        <v>242</v>
      </c>
      <c r="P40" s="77" t="s">
        <v>451</v>
      </c>
      <c r="Q40" s="67">
        <v>71800</v>
      </c>
      <c r="R40" s="66">
        <f t="shared" si="2"/>
        <v>-71800</v>
      </c>
      <c r="S40" s="67">
        <v>0</v>
      </c>
      <c r="T40" s="67">
        <v>0</v>
      </c>
      <c r="U40" s="66">
        <f t="shared" si="3"/>
        <v>0</v>
      </c>
      <c r="V40" s="67"/>
    </row>
    <row r="41" spans="1:22" ht="21" hidden="1" customHeight="1" x14ac:dyDescent="0.2">
      <c r="A41" s="63" t="s">
        <v>475</v>
      </c>
      <c r="B41" s="63" t="s">
        <v>489</v>
      </c>
      <c r="C41" s="63" t="s">
        <v>495</v>
      </c>
      <c r="D41" s="63">
        <v>244</v>
      </c>
      <c r="E41" s="77" t="s">
        <v>452</v>
      </c>
      <c r="F41" s="67">
        <v>0</v>
      </c>
      <c r="G41" s="66">
        <f t="shared" si="1"/>
        <v>0</v>
      </c>
      <c r="H41" s="67">
        <v>0</v>
      </c>
      <c r="L41" s="63" t="s">
        <v>475</v>
      </c>
      <c r="M41" s="63" t="s">
        <v>489</v>
      </c>
      <c r="N41" s="63" t="s">
        <v>495</v>
      </c>
      <c r="O41" s="63">
        <v>244</v>
      </c>
      <c r="P41" s="77" t="s">
        <v>452</v>
      </c>
      <c r="Q41" s="67">
        <v>146000</v>
      </c>
      <c r="R41" s="66">
        <f t="shared" si="2"/>
        <v>-146000</v>
      </c>
      <c r="S41" s="67">
        <v>0</v>
      </c>
      <c r="T41" s="67">
        <v>0</v>
      </c>
      <c r="U41" s="66">
        <f t="shared" si="3"/>
        <v>0</v>
      </c>
      <c r="V41" s="67"/>
    </row>
    <row r="42" spans="1:22" ht="15.75" hidden="1" customHeight="1" x14ac:dyDescent="0.2">
      <c r="A42" s="63" t="s">
        <v>475</v>
      </c>
      <c r="B42" s="63" t="s">
        <v>489</v>
      </c>
      <c r="C42" s="63" t="s">
        <v>501</v>
      </c>
      <c r="D42" s="63"/>
      <c r="E42" s="77" t="s">
        <v>502</v>
      </c>
      <c r="F42" s="67">
        <f>F43+F44</f>
        <v>0</v>
      </c>
      <c r="G42" s="66">
        <f t="shared" si="1"/>
        <v>0</v>
      </c>
      <c r="H42" s="67">
        <f>H43+H44</f>
        <v>0</v>
      </c>
      <c r="L42" s="63" t="s">
        <v>475</v>
      </c>
      <c r="M42" s="63" t="s">
        <v>489</v>
      </c>
      <c r="N42" s="63" t="s">
        <v>501</v>
      </c>
      <c r="O42" s="63"/>
      <c r="P42" s="77" t="s">
        <v>502</v>
      </c>
      <c r="Q42" s="67">
        <f>Q43+Q44</f>
        <v>9498465</v>
      </c>
      <c r="R42" s="66">
        <f t="shared" si="2"/>
        <v>-9498465</v>
      </c>
      <c r="S42" s="67">
        <f>S43+S44</f>
        <v>0</v>
      </c>
      <c r="T42" s="67">
        <f>T43+T44</f>
        <v>0</v>
      </c>
      <c r="U42" s="66">
        <f t="shared" si="3"/>
        <v>0</v>
      </c>
      <c r="V42" s="67"/>
    </row>
    <row r="43" spans="1:22" ht="19.5" hidden="1" customHeight="1" x14ac:dyDescent="0.2">
      <c r="A43" s="63" t="s">
        <v>475</v>
      </c>
      <c r="B43" s="63" t="s">
        <v>489</v>
      </c>
      <c r="C43" s="63" t="s">
        <v>501</v>
      </c>
      <c r="D43" s="63">
        <v>121</v>
      </c>
      <c r="E43" s="77" t="s">
        <v>449</v>
      </c>
      <c r="F43" s="67">
        <v>0</v>
      </c>
      <c r="G43" s="66">
        <f t="shared" si="1"/>
        <v>0</v>
      </c>
      <c r="H43" s="67">
        <v>0</v>
      </c>
      <c r="L43" s="63" t="s">
        <v>475</v>
      </c>
      <c r="M43" s="63" t="s">
        <v>489</v>
      </c>
      <c r="N43" s="63" t="s">
        <v>501</v>
      </c>
      <c r="O43" s="63">
        <v>121</v>
      </c>
      <c r="P43" s="77" t="s">
        <v>449</v>
      </c>
      <c r="Q43" s="67">
        <f>7295241+2203224</f>
        <v>9498465</v>
      </c>
      <c r="R43" s="66">
        <f t="shared" si="2"/>
        <v>-9498465</v>
      </c>
      <c r="S43" s="67">
        <v>0</v>
      </c>
      <c r="T43" s="67">
        <v>0</v>
      </c>
      <c r="U43" s="66">
        <f t="shared" si="3"/>
        <v>0</v>
      </c>
      <c r="V43" s="67"/>
    </row>
    <row r="44" spans="1:22" ht="24.75" hidden="1" customHeight="1" x14ac:dyDescent="0.2">
      <c r="A44" s="63" t="s">
        <v>475</v>
      </c>
      <c r="B44" s="63" t="s">
        <v>489</v>
      </c>
      <c r="C44" s="63" t="s">
        <v>501</v>
      </c>
      <c r="D44" s="63">
        <v>244</v>
      </c>
      <c r="E44" s="77" t="s">
        <v>452</v>
      </c>
      <c r="F44" s="67">
        <v>0</v>
      </c>
      <c r="G44" s="66">
        <f t="shared" si="1"/>
        <v>0</v>
      </c>
      <c r="H44" s="67">
        <v>0</v>
      </c>
      <c r="L44" s="63" t="s">
        <v>475</v>
      </c>
      <c r="M44" s="63" t="s">
        <v>489</v>
      </c>
      <c r="N44" s="63" t="s">
        <v>501</v>
      </c>
      <c r="O44" s="63">
        <v>244</v>
      </c>
      <c r="P44" s="77" t="s">
        <v>452</v>
      </c>
      <c r="Q44" s="67">
        <v>0</v>
      </c>
      <c r="R44" s="66">
        <f t="shared" si="2"/>
        <v>0</v>
      </c>
      <c r="S44" s="67">
        <v>0</v>
      </c>
      <c r="T44" s="67">
        <v>0</v>
      </c>
      <c r="U44" s="66">
        <f t="shared" si="3"/>
        <v>0</v>
      </c>
      <c r="V44" s="67"/>
    </row>
    <row r="45" spans="1:22" ht="17.25" hidden="1" customHeight="1" x14ac:dyDescent="0.2">
      <c r="A45" s="63" t="s">
        <v>475</v>
      </c>
      <c r="B45" s="63" t="s">
        <v>489</v>
      </c>
      <c r="C45" s="63" t="s">
        <v>84</v>
      </c>
      <c r="D45" s="63"/>
      <c r="E45" s="77" t="s">
        <v>86</v>
      </c>
      <c r="F45" s="65">
        <f>F46</f>
        <v>0</v>
      </c>
      <c r="G45" s="66">
        <f t="shared" si="1"/>
        <v>0</v>
      </c>
      <c r="H45" s="65">
        <f>H46</f>
        <v>0</v>
      </c>
      <c r="L45" s="63" t="s">
        <v>475</v>
      </c>
      <c r="M45" s="63" t="s">
        <v>489</v>
      </c>
      <c r="N45" s="63" t="s">
        <v>84</v>
      </c>
      <c r="O45" s="63"/>
      <c r="P45" s="77" t="s">
        <v>86</v>
      </c>
      <c r="Q45" s="65">
        <f>Q46</f>
        <v>2484700</v>
      </c>
      <c r="R45" s="66">
        <f t="shared" si="2"/>
        <v>-2484700</v>
      </c>
      <c r="S45" s="65">
        <f>S46</f>
        <v>0</v>
      </c>
      <c r="T45" s="65">
        <f>T46</f>
        <v>0</v>
      </c>
      <c r="U45" s="66">
        <f t="shared" si="3"/>
        <v>0</v>
      </c>
      <c r="V45" s="65"/>
    </row>
    <row r="46" spans="1:22" ht="15" hidden="1" customHeight="1" x14ac:dyDescent="0.2">
      <c r="A46" s="63" t="s">
        <v>475</v>
      </c>
      <c r="B46" s="63" t="s">
        <v>489</v>
      </c>
      <c r="C46" s="63" t="s">
        <v>84</v>
      </c>
      <c r="D46" s="63" t="s">
        <v>440</v>
      </c>
      <c r="E46" s="77" t="s">
        <v>449</v>
      </c>
      <c r="F46" s="65">
        <v>0</v>
      </c>
      <c r="G46" s="66">
        <f t="shared" si="1"/>
        <v>0</v>
      </c>
      <c r="H46" s="65">
        <v>0</v>
      </c>
      <c r="L46" s="63" t="s">
        <v>475</v>
      </c>
      <c r="M46" s="63" t="s">
        <v>489</v>
      </c>
      <c r="N46" s="63" t="s">
        <v>84</v>
      </c>
      <c r="O46" s="63" t="s">
        <v>440</v>
      </c>
      <c r="P46" s="77" t="s">
        <v>449</v>
      </c>
      <c r="Q46" s="65">
        <f>1908400+576300</f>
        <v>2484700</v>
      </c>
      <c r="R46" s="66">
        <f t="shared" si="2"/>
        <v>-2484700</v>
      </c>
      <c r="S46" s="65">
        <v>0</v>
      </c>
      <c r="T46" s="65">
        <v>0</v>
      </c>
      <c r="U46" s="66">
        <f t="shared" si="3"/>
        <v>0</v>
      </c>
      <c r="V46" s="65"/>
    </row>
    <row r="47" spans="1:22" ht="83.25" hidden="1" customHeight="1" x14ac:dyDescent="0.2">
      <c r="A47" s="63" t="s">
        <v>475</v>
      </c>
      <c r="B47" s="63" t="s">
        <v>489</v>
      </c>
      <c r="C47" s="63" t="s">
        <v>936</v>
      </c>
      <c r="D47" s="63"/>
      <c r="E47" s="77" t="s">
        <v>966</v>
      </c>
      <c r="F47" s="65">
        <f>F48</f>
        <v>0</v>
      </c>
      <c r="G47" s="66">
        <f t="shared" si="1"/>
        <v>0</v>
      </c>
      <c r="H47" s="65">
        <f>H48</f>
        <v>0</v>
      </c>
      <c r="L47" s="63" t="s">
        <v>475</v>
      </c>
      <c r="M47" s="63" t="s">
        <v>489</v>
      </c>
      <c r="N47" s="63" t="s">
        <v>936</v>
      </c>
      <c r="O47" s="63"/>
      <c r="P47" s="77" t="s">
        <v>966</v>
      </c>
      <c r="Q47" s="65"/>
      <c r="R47" s="66"/>
      <c r="S47" s="65">
        <f>S48</f>
        <v>0</v>
      </c>
      <c r="T47" s="65">
        <f>T48</f>
        <v>0</v>
      </c>
      <c r="U47" s="66"/>
      <c r="V47" s="65"/>
    </row>
    <row r="48" spans="1:22" ht="63.75" hidden="1" customHeight="1" x14ac:dyDescent="0.2">
      <c r="A48" s="63" t="s">
        <v>475</v>
      </c>
      <c r="B48" s="63" t="s">
        <v>489</v>
      </c>
      <c r="C48" s="63" t="s">
        <v>891</v>
      </c>
      <c r="D48" s="63"/>
      <c r="E48" s="77" t="s">
        <v>892</v>
      </c>
      <c r="F48" s="65">
        <f>F49</f>
        <v>0</v>
      </c>
      <c r="G48" s="66">
        <f t="shared" si="1"/>
        <v>0</v>
      </c>
      <c r="H48" s="65">
        <f>H49</f>
        <v>0</v>
      </c>
      <c r="L48" s="63" t="s">
        <v>475</v>
      </c>
      <c r="M48" s="63" t="s">
        <v>489</v>
      </c>
      <c r="N48" s="63" t="s">
        <v>891</v>
      </c>
      <c r="O48" s="63"/>
      <c r="P48" s="77" t="s">
        <v>892</v>
      </c>
      <c r="Q48" s="65"/>
      <c r="R48" s="66"/>
      <c r="S48" s="65">
        <f>S49</f>
        <v>0</v>
      </c>
      <c r="T48" s="65">
        <f>T49</f>
        <v>0</v>
      </c>
      <c r="U48" s="66"/>
      <c r="V48" s="65"/>
    </row>
    <row r="49" spans="1:23" ht="23.25" hidden="1" customHeight="1" x14ac:dyDescent="0.2">
      <c r="A49" s="63" t="s">
        <v>475</v>
      </c>
      <c r="B49" s="63" t="s">
        <v>489</v>
      </c>
      <c r="C49" s="63" t="s">
        <v>891</v>
      </c>
      <c r="D49" s="63" t="s">
        <v>443</v>
      </c>
      <c r="E49" s="77" t="s">
        <v>451</v>
      </c>
      <c r="F49" s="65">
        <v>0</v>
      </c>
      <c r="G49" s="66">
        <f t="shared" si="1"/>
        <v>0</v>
      </c>
      <c r="H49" s="65">
        <v>0</v>
      </c>
      <c r="L49" s="63" t="s">
        <v>475</v>
      </c>
      <c r="M49" s="63" t="s">
        <v>489</v>
      </c>
      <c r="N49" s="63" t="s">
        <v>891</v>
      </c>
      <c r="O49" s="63" t="s">
        <v>443</v>
      </c>
      <c r="P49" s="77" t="s">
        <v>451</v>
      </c>
      <c r="Q49" s="65"/>
      <c r="R49" s="66"/>
      <c r="S49" s="65">
        <v>0</v>
      </c>
      <c r="T49" s="65">
        <v>0</v>
      </c>
      <c r="U49" s="66"/>
      <c r="V49" s="65"/>
    </row>
    <row r="50" spans="1:23" ht="31.5" customHeight="1" x14ac:dyDescent="0.2">
      <c r="A50" s="63" t="s">
        <v>475</v>
      </c>
      <c r="B50" s="63" t="s">
        <v>489</v>
      </c>
      <c r="C50" s="63" t="s">
        <v>854</v>
      </c>
      <c r="D50" s="63"/>
      <c r="E50" s="77" t="s">
        <v>853</v>
      </c>
      <c r="F50" s="65">
        <f>F51+F52+F53+F54</f>
        <v>840000</v>
      </c>
      <c r="G50" s="66">
        <f t="shared" si="1"/>
        <v>0</v>
      </c>
      <c r="H50" s="65">
        <f>H51+H52+H53+H54</f>
        <v>840000</v>
      </c>
      <c r="L50" s="63" t="s">
        <v>475</v>
      </c>
      <c r="M50" s="63" t="s">
        <v>489</v>
      </c>
      <c r="N50" s="63" t="s">
        <v>854</v>
      </c>
      <c r="O50" s="63"/>
      <c r="P50" s="77" t="s">
        <v>853</v>
      </c>
      <c r="Q50" s="65">
        <f>Q51+Q52+Q53+Q54</f>
        <v>0</v>
      </c>
      <c r="R50" s="66">
        <f t="shared" si="2"/>
        <v>646400</v>
      </c>
      <c r="S50" s="65">
        <f>S51+S52+S53+S54</f>
        <v>646400</v>
      </c>
      <c r="T50" s="65">
        <f>T51+T52+T53+T54</f>
        <v>646400</v>
      </c>
      <c r="U50" s="66">
        <f t="shared" si="3"/>
        <v>-646400</v>
      </c>
      <c r="V50" s="65"/>
    </row>
    <row r="51" spans="1:23" ht="34.5" customHeight="1" x14ac:dyDescent="0.2">
      <c r="A51" s="63" t="s">
        <v>475</v>
      </c>
      <c r="B51" s="63" t="s">
        <v>489</v>
      </c>
      <c r="C51" s="63" t="s">
        <v>854</v>
      </c>
      <c r="D51" s="63" t="s">
        <v>440</v>
      </c>
      <c r="E51" s="77" t="s">
        <v>1187</v>
      </c>
      <c r="F51" s="65">
        <f>462640+139720+44040</f>
        <v>646400</v>
      </c>
      <c r="G51" s="66">
        <f t="shared" si="1"/>
        <v>0</v>
      </c>
      <c r="H51" s="65">
        <f>462640+139720+44040</f>
        <v>646400</v>
      </c>
      <c r="L51" s="63" t="s">
        <v>475</v>
      </c>
      <c r="M51" s="63" t="s">
        <v>489</v>
      </c>
      <c r="N51" s="63" t="s">
        <v>854</v>
      </c>
      <c r="O51" s="63" t="s">
        <v>440</v>
      </c>
      <c r="P51" s="77" t="s">
        <v>449</v>
      </c>
      <c r="Q51" s="65">
        <v>0</v>
      </c>
      <c r="R51" s="66">
        <f t="shared" si="2"/>
        <v>646400</v>
      </c>
      <c r="S51" s="65">
        <f>462640+139720+44040</f>
        <v>646400</v>
      </c>
      <c r="T51" s="65">
        <f>462640+139720+44040</f>
        <v>646400</v>
      </c>
      <c r="U51" s="66">
        <f t="shared" si="3"/>
        <v>-646400</v>
      </c>
      <c r="V51" s="65"/>
    </row>
    <row r="52" spans="1:23" ht="20.25" customHeight="1" x14ac:dyDescent="0.2">
      <c r="A52" s="63" t="s">
        <v>475</v>
      </c>
      <c r="B52" s="63" t="s">
        <v>489</v>
      </c>
      <c r="C52" s="63" t="s">
        <v>854</v>
      </c>
      <c r="D52" s="63" t="s">
        <v>441</v>
      </c>
      <c r="E52" s="77" t="s">
        <v>1188</v>
      </c>
      <c r="F52" s="65">
        <v>17200</v>
      </c>
      <c r="G52" s="66">
        <f t="shared" si="1"/>
        <v>4100</v>
      </c>
      <c r="H52" s="65">
        <v>21300</v>
      </c>
      <c r="L52" s="63" t="s">
        <v>475</v>
      </c>
      <c r="M52" s="63" t="s">
        <v>489</v>
      </c>
      <c r="N52" s="63" t="s">
        <v>854</v>
      </c>
      <c r="O52" s="63" t="s">
        <v>441</v>
      </c>
      <c r="P52" s="77" t="s">
        <v>450</v>
      </c>
      <c r="Q52" s="65">
        <v>0</v>
      </c>
      <c r="R52" s="66">
        <f t="shared" si="2"/>
        <v>0</v>
      </c>
      <c r="S52" s="65">
        <v>0</v>
      </c>
      <c r="T52" s="65">
        <v>0</v>
      </c>
      <c r="U52" s="66">
        <f t="shared" si="3"/>
        <v>0</v>
      </c>
      <c r="V52" s="65"/>
    </row>
    <row r="53" spans="1:23" ht="24" customHeight="1" x14ac:dyDescent="0.2">
      <c r="A53" s="63" t="s">
        <v>475</v>
      </c>
      <c r="B53" s="63" t="s">
        <v>489</v>
      </c>
      <c r="C53" s="63" t="s">
        <v>854</v>
      </c>
      <c r="D53" s="63" t="s">
        <v>443</v>
      </c>
      <c r="E53" s="77" t="s">
        <v>451</v>
      </c>
      <c r="F53" s="65">
        <f>14000+26800</f>
        <v>40800</v>
      </c>
      <c r="G53" s="66">
        <f t="shared" si="1"/>
        <v>1125</v>
      </c>
      <c r="H53" s="65">
        <v>41925</v>
      </c>
      <c r="L53" s="63" t="s">
        <v>475</v>
      </c>
      <c r="M53" s="63" t="s">
        <v>489</v>
      </c>
      <c r="N53" s="63" t="s">
        <v>854</v>
      </c>
      <c r="O53" s="63" t="s">
        <v>443</v>
      </c>
      <c r="P53" s="77" t="s">
        <v>451</v>
      </c>
      <c r="Q53" s="65">
        <v>0</v>
      </c>
      <c r="R53" s="66">
        <f t="shared" si="2"/>
        <v>0</v>
      </c>
      <c r="S53" s="65">
        <v>0</v>
      </c>
      <c r="T53" s="65">
        <v>0</v>
      </c>
      <c r="U53" s="66">
        <f t="shared" si="3"/>
        <v>0</v>
      </c>
      <c r="V53" s="65"/>
    </row>
    <row r="54" spans="1:23" ht="25.5" customHeight="1" x14ac:dyDescent="0.2">
      <c r="A54" s="63" t="s">
        <v>475</v>
      </c>
      <c r="B54" s="63" t="s">
        <v>489</v>
      </c>
      <c r="C54" s="63" t="s">
        <v>854</v>
      </c>
      <c r="D54" s="63" t="s">
        <v>439</v>
      </c>
      <c r="E54" s="77" t="s">
        <v>1190</v>
      </c>
      <c r="F54" s="65">
        <v>135600</v>
      </c>
      <c r="G54" s="66">
        <f t="shared" si="1"/>
        <v>-5225</v>
      </c>
      <c r="H54" s="65">
        <v>130375</v>
      </c>
      <c r="L54" s="63" t="s">
        <v>475</v>
      </c>
      <c r="M54" s="63" t="s">
        <v>489</v>
      </c>
      <c r="N54" s="63" t="s">
        <v>854</v>
      </c>
      <c r="O54" s="63" t="s">
        <v>439</v>
      </c>
      <c r="P54" s="77" t="s">
        <v>452</v>
      </c>
      <c r="Q54" s="65">
        <v>0</v>
      </c>
      <c r="R54" s="66">
        <f t="shared" si="2"/>
        <v>0</v>
      </c>
      <c r="S54" s="65">
        <v>0</v>
      </c>
      <c r="T54" s="65">
        <v>0</v>
      </c>
      <c r="U54" s="66">
        <f t="shared" si="3"/>
        <v>0</v>
      </c>
      <c r="V54" s="65"/>
    </row>
    <row r="55" spans="1:23" ht="31.5" customHeight="1" x14ac:dyDescent="0.2">
      <c r="A55" s="63" t="s">
        <v>475</v>
      </c>
      <c r="B55" s="63" t="s">
        <v>489</v>
      </c>
      <c r="C55" s="63" t="s">
        <v>1055</v>
      </c>
      <c r="D55" s="63"/>
      <c r="E55" s="77" t="s">
        <v>867</v>
      </c>
      <c r="F55" s="65">
        <f>F56</f>
        <v>3041600</v>
      </c>
      <c r="G55" s="66">
        <f>H55-F55</f>
        <v>-304447</v>
      </c>
      <c r="H55" s="65">
        <f>H56</f>
        <v>2737153</v>
      </c>
      <c r="L55" s="63" t="s">
        <v>475</v>
      </c>
      <c r="M55" s="63" t="s">
        <v>489</v>
      </c>
      <c r="N55" s="63" t="s">
        <v>855</v>
      </c>
      <c r="O55" s="63"/>
      <c r="P55" s="77" t="s">
        <v>853</v>
      </c>
      <c r="Q55" s="65">
        <f>Q56</f>
        <v>0</v>
      </c>
      <c r="R55" s="66">
        <f t="shared" si="2"/>
        <v>44040</v>
      </c>
      <c r="S55" s="65">
        <f>S56</f>
        <v>44040</v>
      </c>
      <c r="T55" s="65">
        <f>T56</f>
        <v>44040</v>
      </c>
      <c r="U55" s="66">
        <f t="shared" si="3"/>
        <v>-44040</v>
      </c>
      <c r="V55" s="65"/>
    </row>
    <row r="56" spans="1:23" ht="33" customHeight="1" x14ac:dyDescent="0.2">
      <c r="A56" s="63" t="s">
        <v>475</v>
      </c>
      <c r="B56" s="63" t="s">
        <v>489</v>
      </c>
      <c r="C56" s="63" t="s">
        <v>1055</v>
      </c>
      <c r="D56" s="63" t="s">
        <v>440</v>
      </c>
      <c r="E56" s="77" t="s">
        <v>1187</v>
      </c>
      <c r="F56" s="65">
        <f>2336100+705500</f>
        <v>3041600</v>
      </c>
      <c r="G56" s="66">
        <f>H56-F56</f>
        <v>-304447</v>
      </c>
      <c r="H56" s="65">
        <v>2737153</v>
      </c>
      <c r="L56" s="63" t="s">
        <v>475</v>
      </c>
      <c r="M56" s="63" t="s">
        <v>489</v>
      </c>
      <c r="N56" s="63" t="s">
        <v>855</v>
      </c>
      <c r="O56" s="63" t="s">
        <v>440</v>
      </c>
      <c r="P56" s="77" t="s">
        <v>449</v>
      </c>
      <c r="Q56" s="65">
        <v>0</v>
      </c>
      <c r="R56" s="66">
        <f t="shared" si="2"/>
        <v>44040</v>
      </c>
      <c r="S56" s="65">
        <f>33820+10220</f>
        <v>44040</v>
      </c>
      <c r="T56" s="65">
        <f>33820+10220</f>
        <v>44040</v>
      </c>
      <c r="U56" s="66">
        <f t="shared" si="3"/>
        <v>-44040</v>
      </c>
      <c r="V56" s="65"/>
    </row>
    <row r="57" spans="1:23" ht="23.25" customHeight="1" x14ac:dyDescent="0.2">
      <c r="A57" s="63" t="s">
        <v>475</v>
      </c>
      <c r="B57" s="63" t="s">
        <v>489</v>
      </c>
      <c r="C57" s="63" t="s">
        <v>1054</v>
      </c>
      <c r="D57" s="63"/>
      <c r="E57" s="77" t="s">
        <v>776</v>
      </c>
      <c r="F57" s="65">
        <f>F58+F59+F60+F61+F63+F64+F62</f>
        <v>13716750.060000001</v>
      </c>
      <c r="G57" s="66">
        <f t="shared" si="1"/>
        <v>-571491</v>
      </c>
      <c r="H57" s="65">
        <f>H58+H59+H60+H61+H63+H64+H62</f>
        <v>13145259.060000001</v>
      </c>
      <c r="L57" s="63" t="s">
        <v>475</v>
      </c>
      <c r="M57" s="63" t="s">
        <v>489</v>
      </c>
      <c r="N57" s="63" t="s">
        <v>734</v>
      </c>
      <c r="O57" s="63"/>
      <c r="P57" s="77" t="s">
        <v>776</v>
      </c>
      <c r="Q57" s="65">
        <f>Q58+Q59+Q60+Q61+Q63+Q64</f>
        <v>0</v>
      </c>
      <c r="R57" s="66">
        <f t="shared" si="2"/>
        <v>10213720</v>
      </c>
      <c r="S57" s="65">
        <f>S58+S59+S60+S61+S63+S64</f>
        <v>10213720</v>
      </c>
      <c r="T57" s="65">
        <f>T58+T59+T60+T61+T63+T64</f>
        <v>10213720</v>
      </c>
      <c r="U57" s="66">
        <f t="shared" si="3"/>
        <v>-10213720</v>
      </c>
      <c r="V57" s="65"/>
    </row>
    <row r="58" spans="1:23" ht="34.5" customHeight="1" x14ac:dyDescent="0.2">
      <c r="A58" s="63" t="s">
        <v>475</v>
      </c>
      <c r="B58" s="63" t="s">
        <v>489</v>
      </c>
      <c r="C58" s="63" t="s">
        <v>1054</v>
      </c>
      <c r="D58" s="63" t="s">
        <v>440</v>
      </c>
      <c r="E58" s="77" t="s">
        <v>1187</v>
      </c>
      <c r="F58" s="65">
        <v>9994720</v>
      </c>
      <c r="G58" s="66">
        <f t="shared" si="1"/>
        <v>-695553</v>
      </c>
      <c r="H58" s="65">
        <v>9299167</v>
      </c>
      <c r="L58" s="63" t="s">
        <v>475</v>
      </c>
      <c r="M58" s="63" t="s">
        <v>489</v>
      </c>
      <c r="N58" s="63" t="s">
        <v>734</v>
      </c>
      <c r="O58" s="63" t="s">
        <v>440</v>
      </c>
      <c r="P58" s="77" t="s">
        <v>449</v>
      </c>
      <c r="Q58" s="65">
        <v>0</v>
      </c>
      <c r="R58" s="66">
        <f t="shared" si="2"/>
        <v>9994720</v>
      </c>
      <c r="S58" s="65">
        <v>9994720</v>
      </c>
      <c r="T58" s="65">
        <v>9994720</v>
      </c>
      <c r="U58" s="66">
        <f t="shared" si="3"/>
        <v>-9994720</v>
      </c>
      <c r="V58" s="65"/>
      <c r="W58" s="68" t="s">
        <v>1008</v>
      </c>
    </row>
    <row r="59" spans="1:23" ht="24" customHeight="1" x14ac:dyDescent="0.2">
      <c r="A59" s="63" t="s">
        <v>475</v>
      </c>
      <c r="B59" s="63" t="s">
        <v>489</v>
      </c>
      <c r="C59" s="63" t="s">
        <v>1054</v>
      </c>
      <c r="D59" s="63" t="s">
        <v>441</v>
      </c>
      <c r="E59" s="77" t="s">
        <v>1188</v>
      </c>
      <c r="F59" s="65">
        <v>466600</v>
      </c>
      <c r="G59" s="66">
        <f t="shared" si="1"/>
        <v>79000</v>
      </c>
      <c r="H59" s="65">
        <v>545600</v>
      </c>
      <c r="L59" s="63" t="s">
        <v>475</v>
      </c>
      <c r="M59" s="63" t="s">
        <v>489</v>
      </c>
      <c r="N59" s="63" t="s">
        <v>734</v>
      </c>
      <c r="O59" s="63" t="s">
        <v>441</v>
      </c>
      <c r="P59" s="77" t="s">
        <v>450</v>
      </c>
      <c r="Q59" s="65">
        <v>0</v>
      </c>
      <c r="R59" s="66">
        <f t="shared" si="2"/>
        <v>0</v>
      </c>
      <c r="S59" s="65">
        <v>0</v>
      </c>
      <c r="T59" s="65">
        <v>0</v>
      </c>
      <c r="U59" s="66">
        <f t="shared" si="3"/>
        <v>0</v>
      </c>
      <c r="V59" s="65"/>
    </row>
    <row r="60" spans="1:23" ht="21" customHeight="1" x14ac:dyDescent="0.2">
      <c r="A60" s="63" t="s">
        <v>475</v>
      </c>
      <c r="B60" s="63" t="s">
        <v>489</v>
      </c>
      <c r="C60" s="63" t="s">
        <v>1054</v>
      </c>
      <c r="D60" s="63" t="s">
        <v>443</v>
      </c>
      <c r="E60" s="77" t="s">
        <v>451</v>
      </c>
      <c r="F60" s="65">
        <v>468950</v>
      </c>
      <c r="G60" s="66">
        <f t="shared" si="1"/>
        <v>-106950</v>
      </c>
      <c r="H60" s="65">
        <v>362000</v>
      </c>
      <c r="L60" s="63" t="s">
        <v>475</v>
      </c>
      <c r="M60" s="63" t="s">
        <v>489</v>
      </c>
      <c r="N60" s="63" t="s">
        <v>734</v>
      </c>
      <c r="O60" s="63" t="s">
        <v>443</v>
      </c>
      <c r="P60" s="77" t="s">
        <v>451</v>
      </c>
      <c r="Q60" s="65">
        <v>0</v>
      </c>
      <c r="R60" s="66">
        <f t="shared" si="2"/>
        <v>0</v>
      </c>
      <c r="S60" s="65">
        <v>0</v>
      </c>
      <c r="T60" s="65">
        <v>0</v>
      </c>
      <c r="U60" s="66">
        <f t="shared" si="3"/>
        <v>0</v>
      </c>
      <c r="V60" s="65"/>
    </row>
    <row r="61" spans="1:23" ht="24" customHeight="1" x14ac:dyDescent="0.2">
      <c r="A61" s="63" t="s">
        <v>475</v>
      </c>
      <c r="B61" s="63" t="s">
        <v>489</v>
      </c>
      <c r="C61" s="63" t="s">
        <v>1054</v>
      </c>
      <c r="D61" s="63" t="s">
        <v>439</v>
      </c>
      <c r="E61" s="77" t="s">
        <v>1190</v>
      </c>
      <c r="F61" s="65">
        <v>2552089.87</v>
      </c>
      <c r="G61" s="66">
        <f t="shared" si="1"/>
        <v>159012</v>
      </c>
      <c r="H61" s="65">
        <f>2597289.87+113812</f>
        <v>2711101.87</v>
      </c>
      <c r="L61" s="63" t="s">
        <v>475</v>
      </c>
      <c r="M61" s="63" t="s">
        <v>489</v>
      </c>
      <c r="N61" s="63" t="s">
        <v>734</v>
      </c>
      <c r="O61" s="63" t="s">
        <v>439</v>
      </c>
      <c r="P61" s="77" t="s">
        <v>452</v>
      </c>
      <c r="Q61" s="65">
        <v>0</v>
      </c>
      <c r="R61" s="66">
        <f t="shared" si="2"/>
        <v>0</v>
      </c>
      <c r="S61" s="65">
        <v>0</v>
      </c>
      <c r="T61" s="65">
        <v>0</v>
      </c>
      <c r="U61" s="66">
        <f t="shared" si="3"/>
        <v>0</v>
      </c>
      <c r="V61" s="65"/>
    </row>
    <row r="62" spans="1:23" ht="58.5" customHeight="1" x14ac:dyDescent="0.2">
      <c r="A62" s="63" t="s">
        <v>475</v>
      </c>
      <c r="B62" s="63" t="s">
        <v>489</v>
      </c>
      <c r="C62" s="63" t="s">
        <v>1054</v>
      </c>
      <c r="D62" s="63" t="s">
        <v>1197</v>
      </c>
      <c r="E62" s="77" t="s">
        <v>1198</v>
      </c>
      <c r="F62" s="65">
        <v>15390.19</v>
      </c>
      <c r="G62" s="66">
        <f t="shared" si="1"/>
        <v>0</v>
      </c>
      <c r="H62" s="65">
        <v>15390.19</v>
      </c>
      <c r="L62" s="63"/>
      <c r="M62" s="63"/>
      <c r="N62" s="63"/>
      <c r="O62" s="63"/>
      <c r="P62" s="77"/>
      <c r="Q62" s="65"/>
      <c r="R62" s="66"/>
      <c r="S62" s="65"/>
      <c r="T62" s="65"/>
      <c r="U62" s="66"/>
      <c r="V62" s="65"/>
    </row>
    <row r="63" spans="1:23" ht="18" customHeight="1" x14ac:dyDescent="0.2">
      <c r="A63" s="63" t="s">
        <v>475</v>
      </c>
      <c r="B63" s="63" t="s">
        <v>489</v>
      </c>
      <c r="C63" s="63" t="s">
        <v>1054</v>
      </c>
      <c r="D63" s="63" t="s">
        <v>735</v>
      </c>
      <c r="E63" s="77" t="s">
        <v>736</v>
      </c>
      <c r="F63" s="65">
        <v>180000</v>
      </c>
      <c r="G63" s="66">
        <f t="shared" si="1"/>
        <v>-7000</v>
      </c>
      <c r="H63" s="65">
        <v>173000</v>
      </c>
      <c r="L63" s="63" t="s">
        <v>475</v>
      </c>
      <c r="M63" s="63" t="s">
        <v>489</v>
      </c>
      <c r="N63" s="63" t="s">
        <v>734</v>
      </c>
      <c r="O63" s="63" t="s">
        <v>735</v>
      </c>
      <c r="P63" s="77" t="s">
        <v>736</v>
      </c>
      <c r="Q63" s="65">
        <v>0</v>
      </c>
      <c r="R63" s="66">
        <f t="shared" si="2"/>
        <v>180000</v>
      </c>
      <c r="S63" s="65">
        <v>180000</v>
      </c>
      <c r="T63" s="65">
        <v>180000</v>
      </c>
      <c r="U63" s="66">
        <f t="shared" si="3"/>
        <v>-180000</v>
      </c>
      <c r="V63" s="65"/>
    </row>
    <row r="64" spans="1:23" ht="26.25" customHeight="1" x14ac:dyDescent="0.2">
      <c r="A64" s="63" t="s">
        <v>475</v>
      </c>
      <c r="B64" s="63" t="s">
        <v>489</v>
      </c>
      <c r="C64" s="63" t="s">
        <v>1054</v>
      </c>
      <c r="D64" s="63" t="s">
        <v>737</v>
      </c>
      <c r="E64" s="77" t="s">
        <v>738</v>
      </c>
      <c r="F64" s="65">
        <v>39000</v>
      </c>
      <c r="G64" s="66">
        <f t="shared" si="1"/>
        <v>0</v>
      </c>
      <c r="H64" s="65">
        <v>39000</v>
      </c>
      <c r="L64" s="63" t="s">
        <v>475</v>
      </c>
      <c r="M64" s="63" t="s">
        <v>489</v>
      </c>
      <c r="N64" s="63" t="s">
        <v>734</v>
      </c>
      <c r="O64" s="63" t="s">
        <v>737</v>
      </c>
      <c r="P64" s="77" t="s">
        <v>738</v>
      </c>
      <c r="Q64" s="65">
        <v>0</v>
      </c>
      <c r="R64" s="66">
        <f t="shared" si="2"/>
        <v>39000</v>
      </c>
      <c r="S64" s="65">
        <v>39000</v>
      </c>
      <c r="T64" s="65">
        <v>39000</v>
      </c>
      <c r="U64" s="66">
        <f t="shared" si="3"/>
        <v>-39000</v>
      </c>
      <c r="V64" s="65"/>
    </row>
    <row r="65" spans="1:22" ht="24" hidden="1" customHeight="1" x14ac:dyDescent="0.2">
      <c r="A65" s="105"/>
      <c r="B65" s="105"/>
      <c r="C65" s="105"/>
      <c r="D65" s="105"/>
      <c r="E65" s="105"/>
      <c r="F65" s="105"/>
      <c r="G65" s="105"/>
      <c r="H65" s="105"/>
      <c r="L65" s="63" t="s">
        <v>475</v>
      </c>
      <c r="M65" s="63" t="s">
        <v>489</v>
      </c>
      <c r="N65" s="63" t="s">
        <v>739</v>
      </c>
      <c r="O65" s="63"/>
      <c r="P65" s="77" t="s">
        <v>867</v>
      </c>
      <c r="Q65" s="65">
        <f>Q66</f>
        <v>0</v>
      </c>
      <c r="R65" s="66">
        <f t="shared" si="2"/>
        <v>3041600</v>
      </c>
      <c r="S65" s="65">
        <f>S66</f>
        <v>3041600</v>
      </c>
      <c r="T65" s="65">
        <f>T66</f>
        <v>3041600</v>
      </c>
      <c r="U65" s="66">
        <f t="shared" si="3"/>
        <v>-3041600</v>
      </c>
      <c r="V65" s="65"/>
    </row>
    <row r="66" spans="1:22" ht="17.25" hidden="1" customHeight="1" x14ac:dyDescent="0.2">
      <c r="A66" s="105"/>
      <c r="B66" s="105"/>
      <c r="C66" s="105"/>
      <c r="D66" s="105"/>
      <c r="E66" s="105"/>
      <c r="F66" s="105"/>
      <c r="G66" s="105"/>
      <c r="H66" s="105"/>
      <c r="L66" s="63" t="s">
        <v>475</v>
      </c>
      <c r="M66" s="63" t="s">
        <v>489</v>
      </c>
      <c r="N66" s="63" t="s">
        <v>739</v>
      </c>
      <c r="O66" s="63" t="s">
        <v>440</v>
      </c>
      <c r="P66" s="77" t="s">
        <v>449</v>
      </c>
      <c r="Q66" s="65">
        <v>0</v>
      </c>
      <c r="R66" s="66">
        <f t="shared" si="2"/>
        <v>3041600</v>
      </c>
      <c r="S66" s="65">
        <f>2336100+705500</f>
        <v>3041600</v>
      </c>
      <c r="T66" s="65">
        <f>2336100+705500</f>
        <v>3041600</v>
      </c>
      <c r="U66" s="66">
        <f t="shared" si="3"/>
        <v>-3041600</v>
      </c>
      <c r="V66" s="65"/>
    </row>
    <row r="67" spans="1:22" ht="38.25" hidden="1" customHeight="1" x14ac:dyDescent="0.2">
      <c r="A67" s="63" t="s">
        <v>475</v>
      </c>
      <c r="B67" s="63" t="s">
        <v>637</v>
      </c>
      <c r="C67" s="63"/>
      <c r="D67" s="63"/>
      <c r="E67" s="77" t="s">
        <v>638</v>
      </c>
      <c r="F67" s="65">
        <f>F68</f>
        <v>606000</v>
      </c>
      <c r="G67" s="66">
        <f t="shared" si="1"/>
        <v>53500</v>
      </c>
      <c r="H67" s="65">
        <f>H68</f>
        <v>659500</v>
      </c>
      <c r="L67" s="63" t="s">
        <v>475</v>
      </c>
      <c r="M67" s="63" t="s">
        <v>637</v>
      </c>
      <c r="N67" s="63"/>
      <c r="O67" s="63"/>
      <c r="P67" s="77" t="s">
        <v>638</v>
      </c>
      <c r="Q67" s="65">
        <f>Q69+Q70+Q72</f>
        <v>0</v>
      </c>
      <c r="R67" s="66">
        <f t="shared" si="2"/>
        <v>596100</v>
      </c>
      <c r="S67" s="65">
        <f>S69+S70+S72</f>
        <v>596100</v>
      </c>
      <c r="T67" s="65">
        <f>T69+T70+T72</f>
        <v>596100</v>
      </c>
      <c r="U67" s="66">
        <f t="shared" si="3"/>
        <v>-596100</v>
      </c>
      <c r="V67" s="65"/>
    </row>
    <row r="68" spans="1:22" ht="22.5" customHeight="1" x14ac:dyDescent="0.2">
      <c r="A68" s="63" t="s">
        <v>475</v>
      </c>
      <c r="B68" s="63" t="s">
        <v>637</v>
      </c>
      <c r="C68" s="63" t="s">
        <v>1055</v>
      </c>
      <c r="D68" s="63"/>
      <c r="E68" s="77" t="s">
        <v>867</v>
      </c>
      <c r="F68" s="65">
        <f>F69+F70+F72+F71</f>
        <v>606000</v>
      </c>
      <c r="G68" s="66">
        <f t="shared" si="1"/>
        <v>53500</v>
      </c>
      <c r="H68" s="65">
        <f>H69+H70+H72+H71</f>
        <v>659500</v>
      </c>
      <c r="L68" s="63" t="s">
        <v>475</v>
      </c>
      <c r="M68" s="63" t="s">
        <v>637</v>
      </c>
      <c r="N68" s="63" t="s">
        <v>739</v>
      </c>
      <c r="O68" s="63"/>
      <c r="P68" s="77" t="s">
        <v>867</v>
      </c>
      <c r="Q68" s="65"/>
      <c r="R68" s="66">
        <f t="shared" si="2"/>
        <v>596100</v>
      </c>
      <c r="S68" s="65">
        <f>S69+S70+S72</f>
        <v>596100</v>
      </c>
      <c r="T68" s="65">
        <f>T69+T70+T72</f>
        <v>596100</v>
      </c>
      <c r="U68" s="66">
        <f t="shared" si="3"/>
        <v>-596100</v>
      </c>
      <c r="V68" s="65"/>
    </row>
    <row r="69" spans="1:22" ht="33" customHeight="1" x14ac:dyDescent="0.2">
      <c r="A69" s="63" t="s">
        <v>475</v>
      </c>
      <c r="B69" s="63" t="s">
        <v>637</v>
      </c>
      <c r="C69" s="63" t="s">
        <v>1055</v>
      </c>
      <c r="D69" s="63" t="s">
        <v>440</v>
      </c>
      <c r="E69" s="77" t="s">
        <v>1187</v>
      </c>
      <c r="F69" s="65">
        <v>518100</v>
      </c>
      <c r="G69" s="66">
        <f t="shared" si="1"/>
        <v>0</v>
      </c>
      <c r="H69" s="65">
        <v>518100</v>
      </c>
      <c r="L69" s="63" t="s">
        <v>475</v>
      </c>
      <c r="M69" s="63" t="s">
        <v>637</v>
      </c>
      <c r="N69" s="63" t="s">
        <v>739</v>
      </c>
      <c r="O69" s="63" t="s">
        <v>440</v>
      </c>
      <c r="P69" s="77" t="s">
        <v>449</v>
      </c>
      <c r="Q69" s="65">
        <v>0</v>
      </c>
      <c r="R69" s="66">
        <f t="shared" si="2"/>
        <v>596100</v>
      </c>
      <c r="S69" s="65">
        <v>596100</v>
      </c>
      <c r="T69" s="65">
        <v>596100</v>
      </c>
      <c r="U69" s="66">
        <f t="shared" si="3"/>
        <v>-596100</v>
      </c>
      <c r="V69" s="65"/>
    </row>
    <row r="70" spans="1:22" ht="27" customHeight="1" x14ac:dyDescent="0.2">
      <c r="A70" s="63" t="s">
        <v>475</v>
      </c>
      <c r="B70" s="63" t="s">
        <v>637</v>
      </c>
      <c r="C70" s="63" t="s">
        <v>1055</v>
      </c>
      <c r="D70" s="63" t="s">
        <v>441</v>
      </c>
      <c r="E70" s="77" t="s">
        <v>1188</v>
      </c>
      <c r="F70" s="65">
        <v>15050</v>
      </c>
      <c r="G70" s="66">
        <f t="shared" si="1"/>
        <v>0</v>
      </c>
      <c r="H70" s="65">
        <v>15050</v>
      </c>
      <c r="L70" s="63" t="s">
        <v>475</v>
      </c>
      <c r="M70" s="63" t="s">
        <v>637</v>
      </c>
      <c r="N70" s="63" t="s">
        <v>739</v>
      </c>
      <c r="O70" s="63" t="s">
        <v>441</v>
      </c>
      <c r="P70" s="77" t="s">
        <v>450</v>
      </c>
      <c r="Q70" s="65">
        <v>0</v>
      </c>
      <c r="R70" s="66">
        <f t="shared" si="2"/>
        <v>0</v>
      </c>
      <c r="S70" s="65">
        <v>0</v>
      </c>
      <c r="T70" s="65">
        <v>0</v>
      </c>
      <c r="U70" s="66">
        <f t="shared" si="3"/>
        <v>0</v>
      </c>
      <c r="V70" s="65"/>
    </row>
    <row r="71" spans="1:22" ht="27" customHeight="1" x14ac:dyDescent="0.2">
      <c r="A71" s="63" t="s">
        <v>475</v>
      </c>
      <c r="B71" s="63" t="s">
        <v>637</v>
      </c>
      <c r="C71" s="63" t="s">
        <v>1055</v>
      </c>
      <c r="D71" s="63" t="s">
        <v>443</v>
      </c>
      <c r="E71" s="77" t="s">
        <v>451</v>
      </c>
      <c r="F71" s="65">
        <v>25000</v>
      </c>
      <c r="G71" s="66">
        <f t="shared" si="1"/>
        <v>10000</v>
      </c>
      <c r="H71" s="65">
        <v>35000</v>
      </c>
      <c r="L71" s="63"/>
      <c r="M71" s="63"/>
      <c r="N71" s="63"/>
      <c r="O71" s="63"/>
      <c r="P71" s="77"/>
      <c r="Q71" s="65"/>
      <c r="R71" s="66"/>
      <c r="S71" s="65"/>
      <c r="T71" s="65"/>
      <c r="U71" s="66"/>
      <c r="V71" s="65"/>
    </row>
    <row r="72" spans="1:22" ht="27" customHeight="1" x14ac:dyDescent="0.2">
      <c r="A72" s="63" t="s">
        <v>475</v>
      </c>
      <c r="B72" s="63" t="s">
        <v>637</v>
      </c>
      <c r="C72" s="63" t="s">
        <v>1055</v>
      </c>
      <c r="D72" s="63" t="s">
        <v>439</v>
      </c>
      <c r="E72" s="77" t="s">
        <v>1190</v>
      </c>
      <c r="F72" s="65">
        <v>47850</v>
      </c>
      <c r="G72" s="66">
        <f t="shared" si="1"/>
        <v>43500</v>
      </c>
      <c r="H72" s="65">
        <v>91350</v>
      </c>
      <c r="L72" s="63" t="s">
        <v>475</v>
      </c>
      <c r="M72" s="63" t="s">
        <v>637</v>
      </c>
      <c r="N72" s="63" t="s">
        <v>739</v>
      </c>
      <c r="O72" s="63" t="s">
        <v>439</v>
      </c>
      <c r="P72" s="77" t="s">
        <v>452</v>
      </c>
      <c r="Q72" s="65">
        <v>0</v>
      </c>
      <c r="R72" s="66">
        <f t="shared" si="2"/>
        <v>0</v>
      </c>
      <c r="S72" s="65">
        <v>0</v>
      </c>
      <c r="T72" s="65">
        <v>0</v>
      </c>
      <c r="U72" s="66">
        <f t="shared" si="3"/>
        <v>0</v>
      </c>
      <c r="V72" s="65"/>
    </row>
    <row r="73" spans="1:22" ht="18" hidden="1" customHeight="1" x14ac:dyDescent="0.2">
      <c r="A73" s="63" t="s">
        <v>475</v>
      </c>
      <c r="B73" s="63" t="s">
        <v>431</v>
      </c>
      <c r="C73" s="63"/>
      <c r="D73" s="63"/>
      <c r="E73" s="77" t="s">
        <v>506</v>
      </c>
      <c r="F73" s="65">
        <f>F74+F76</f>
        <v>298164.09000000003</v>
      </c>
      <c r="G73" s="66">
        <f t="shared" si="1"/>
        <v>-167500.00000000003</v>
      </c>
      <c r="H73" s="65">
        <f>H74+H76</f>
        <v>130664.09</v>
      </c>
      <c r="L73" s="63" t="s">
        <v>475</v>
      </c>
      <c r="M73" s="63" t="s">
        <v>431</v>
      </c>
      <c r="N73" s="63"/>
      <c r="O73" s="63"/>
      <c r="P73" s="77" t="s">
        <v>506</v>
      </c>
      <c r="Q73" s="65">
        <f>Q74+Q76</f>
        <v>1000000</v>
      </c>
      <c r="R73" s="66">
        <f t="shared" si="2"/>
        <v>-750000</v>
      </c>
      <c r="S73" s="65">
        <f>S74+S76</f>
        <v>250000</v>
      </c>
      <c r="T73" s="65">
        <f>T74+T76</f>
        <v>350000</v>
      </c>
      <c r="U73" s="66">
        <f t="shared" si="3"/>
        <v>-350000</v>
      </c>
      <c r="V73" s="65"/>
    </row>
    <row r="74" spans="1:22" ht="17.25" hidden="1" customHeight="1" x14ac:dyDescent="0.2">
      <c r="A74" s="63" t="s">
        <v>475</v>
      </c>
      <c r="B74" s="63" t="s">
        <v>431</v>
      </c>
      <c r="C74" s="63" t="s">
        <v>507</v>
      </c>
      <c r="D74" s="63"/>
      <c r="E74" s="77" t="s">
        <v>508</v>
      </c>
      <c r="F74" s="65">
        <f>F75</f>
        <v>0</v>
      </c>
      <c r="G74" s="66">
        <f t="shared" si="1"/>
        <v>0</v>
      </c>
      <c r="H74" s="65">
        <f>H75</f>
        <v>0</v>
      </c>
      <c r="L74" s="63" t="s">
        <v>475</v>
      </c>
      <c r="M74" s="63" t="s">
        <v>431</v>
      </c>
      <c r="N74" s="63" t="s">
        <v>507</v>
      </c>
      <c r="O74" s="63"/>
      <c r="P74" s="77" t="s">
        <v>508</v>
      </c>
      <c r="Q74" s="65">
        <f>Q75</f>
        <v>1000000</v>
      </c>
      <c r="R74" s="66">
        <f t="shared" si="2"/>
        <v>-1000000</v>
      </c>
      <c r="S74" s="65">
        <f>S75</f>
        <v>0</v>
      </c>
      <c r="T74" s="65">
        <f>T75</f>
        <v>0</v>
      </c>
      <c r="U74" s="66">
        <f t="shared" si="3"/>
        <v>0</v>
      </c>
      <c r="V74" s="65"/>
    </row>
    <row r="75" spans="1:22" ht="14.25" hidden="1" customHeight="1" x14ac:dyDescent="0.2">
      <c r="A75" s="63" t="s">
        <v>475</v>
      </c>
      <c r="B75" s="63" t="s">
        <v>431</v>
      </c>
      <c r="C75" s="63" t="s">
        <v>507</v>
      </c>
      <c r="D75" s="63" t="s">
        <v>442</v>
      </c>
      <c r="E75" s="77" t="s">
        <v>453</v>
      </c>
      <c r="F75" s="65">
        <v>0</v>
      </c>
      <c r="G75" s="66">
        <f t="shared" si="1"/>
        <v>0</v>
      </c>
      <c r="H75" s="65">
        <v>0</v>
      </c>
      <c r="L75" s="63" t="s">
        <v>475</v>
      </c>
      <c r="M75" s="63" t="s">
        <v>431</v>
      </c>
      <c r="N75" s="63" t="s">
        <v>507</v>
      </c>
      <c r="O75" s="63" t="s">
        <v>442</v>
      </c>
      <c r="P75" s="77" t="s">
        <v>453</v>
      </c>
      <c r="Q75" s="65">
        <v>1000000</v>
      </c>
      <c r="R75" s="66">
        <f t="shared" si="2"/>
        <v>-1000000</v>
      </c>
      <c r="S75" s="65">
        <v>0</v>
      </c>
      <c r="T75" s="65">
        <v>0</v>
      </c>
      <c r="U75" s="66">
        <f t="shared" si="3"/>
        <v>0</v>
      </c>
      <c r="V75" s="65"/>
    </row>
    <row r="76" spans="1:22" ht="15.75" customHeight="1" x14ac:dyDescent="0.2">
      <c r="A76" s="63" t="s">
        <v>475</v>
      </c>
      <c r="B76" s="63" t="s">
        <v>431</v>
      </c>
      <c r="C76" s="63" t="s">
        <v>1056</v>
      </c>
      <c r="D76" s="63"/>
      <c r="E76" s="77" t="s">
        <v>741</v>
      </c>
      <c r="F76" s="66">
        <f>F77</f>
        <v>298164.09000000003</v>
      </c>
      <c r="G76" s="66">
        <f t="shared" si="1"/>
        <v>-167500.00000000003</v>
      </c>
      <c r="H76" s="66">
        <f>H77</f>
        <v>130664.09</v>
      </c>
      <c r="L76" s="63" t="s">
        <v>475</v>
      </c>
      <c r="M76" s="63" t="s">
        <v>431</v>
      </c>
      <c r="N76" s="63" t="s">
        <v>740</v>
      </c>
      <c r="O76" s="63"/>
      <c r="P76" s="77" t="s">
        <v>741</v>
      </c>
      <c r="Q76" s="66">
        <f>Q77</f>
        <v>0</v>
      </c>
      <c r="R76" s="66">
        <f t="shared" si="2"/>
        <v>250000</v>
      </c>
      <c r="S76" s="66">
        <f>S77</f>
        <v>250000</v>
      </c>
      <c r="T76" s="66">
        <f>T77</f>
        <v>350000</v>
      </c>
      <c r="U76" s="66">
        <f t="shared" si="3"/>
        <v>-350000</v>
      </c>
      <c r="V76" s="66"/>
    </row>
    <row r="77" spans="1:22" ht="22.5" customHeight="1" x14ac:dyDescent="0.2">
      <c r="A77" s="63" t="s">
        <v>475</v>
      </c>
      <c r="B77" s="63" t="s">
        <v>431</v>
      </c>
      <c r="C77" s="63" t="s">
        <v>1056</v>
      </c>
      <c r="D77" s="63" t="s">
        <v>442</v>
      </c>
      <c r="E77" s="77" t="s">
        <v>453</v>
      </c>
      <c r="F77" s="66">
        <v>298164.09000000003</v>
      </c>
      <c r="G77" s="66">
        <f t="shared" si="1"/>
        <v>-167500.00000000003</v>
      </c>
      <c r="H77" s="66">
        <v>130664.09</v>
      </c>
      <c r="L77" s="63" t="s">
        <v>475</v>
      </c>
      <c r="M77" s="63" t="s">
        <v>431</v>
      </c>
      <c r="N77" s="63" t="s">
        <v>740</v>
      </c>
      <c r="O77" s="63" t="s">
        <v>442</v>
      </c>
      <c r="P77" s="77" t="s">
        <v>453</v>
      </c>
      <c r="Q77" s="66">
        <v>0</v>
      </c>
      <c r="R77" s="66">
        <f t="shared" si="2"/>
        <v>250000</v>
      </c>
      <c r="S77" s="66">
        <v>250000</v>
      </c>
      <c r="T77" s="66">
        <v>350000</v>
      </c>
      <c r="U77" s="66">
        <f t="shared" si="3"/>
        <v>-350000</v>
      </c>
      <c r="V77" s="66"/>
    </row>
    <row r="78" spans="1:22" ht="21.75" hidden="1" customHeight="1" x14ac:dyDescent="0.2">
      <c r="A78" s="63" t="s">
        <v>475</v>
      </c>
      <c r="B78" s="63" t="s">
        <v>432</v>
      </c>
      <c r="C78" s="63"/>
      <c r="D78" s="63"/>
      <c r="E78" s="77" t="s">
        <v>514</v>
      </c>
      <c r="F78" s="65">
        <f>F79+F82+F87+F89+F93+F106+F118+F120+F123+F125+F127+F141+F113+F144+F146+F150+F153+F148+F157+F96+F100+F129+F134+F136+F138</f>
        <v>5107991.13</v>
      </c>
      <c r="G78" s="66">
        <f t="shared" si="1"/>
        <v>792584</v>
      </c>
      <c r="H78" s="65">
        <f>H79+H82+H87+H89+H93+H106+H118+H120+H123+H125+H127+H141+H113+H144+H146+H150+H153+H148+H157+H96+H100+H129+H134+H136+H138</f>
        <v>5900575.1299999999</v>
      </c>
      <c r="L78" s="63" t="s">
        <v>475</v>
      </c>
      <c r="M78" s="63" t="s">
        <v>432</v>
      </c>
      <c r="N78" s="63"/>
      <c r="O78" s="63"/>
      <c r="P78" s="77" t="s">
        <v>514</v>
      </c>
      <c r="Q78" s="65">
        <f>Q79+Q82+Q87+Q89+Q93+Q106+Q118+Q120+Q123+Q125+Q127+Q141+Q113+Q144+Q146+Q150+Q153+Q148+Q157</f>
        <v>3952805</v>
      </c>
      <c r="R78" s="66">
        <f t="shared" si="2"/>
        <v>-962048</v>
      </c>
      <c r="S78" s="65">
        <f>S79+S82+S87+S89+S93+S106+S118+S120+S123+S125+S127+S141+S113+S144+S146+S150+S153+S148+S157+S96+S100</f>
        <v>2990757</v>
      </c>
      <c r="T78" s="65">
        <f>T79+T82+T87+T89+T93+T106+T118+T120+T123+T125+T127+T141+T113+T144+T146+T150+T153+T148+T157+T96+T100</f>
        <v>2990757</v>
      </c>
      <c r="U78" s="66">
        <f t="shared" si="3"/>
        <v>-2990757</v>
      </c>
      <c r="V78" s="65"/>
    </row>
    <row r="79" spans="1:22" ht="63.75" hidden="1" customHeight="1" x14ac:dyDescent="0.2">
      <c r="A79" s="63" t="s">
        <v>475</v>
      </c>
      <c r="B79" s="63" t="s">
        <v>432</v>
      </c>
      <c r="C79" s="63" t="s">
        <v>891</v>
      </c>
      <c r="D79" s="63"/>
      <c r="E79" s="77" t="s">
        <v>1082</v>
      </c>
      <c r="F79" s="65">
        <f>F80+F81</f>
        <v>100000</v>
      </c>
      <c r="G79" s="66">
        <f t="shared" si="1"/>
        <v>0</v>
      </c>
      <c r="H79" s="65">
        <f>H80+H81</f>
        <v>100000</v>
      </c>
      <c r="L79" s="63" t="s">
        <v>475</v>
      </c>
      <c r="M79" s="63" t="s">
        <v>432</v>
      </c>
      <c r="N79" s="63" t="s">
        <v>491</v>
      </c>
      <c r="O79" s="63"/>
      <c r="P79" s="77" t="s">
        <v>492</v>
      </c>
      <c r="Q79" s="65">
        <f>Q80+Q81</f>
        <v>57000</v>
      </c>
      <c r="R79" s="66">
        <f t="shared" si="2"/>
        <v>-57000</v>
      </c>
      <c r="S79" s="65">
        <f>S80+S81</f>
        <v>0</v>
      </c>
      <c r="T79" s="65">
        <f>T80+T81</f>
        <v>0</v>
      </c>
      <c r="U79" s="66">
        <f t="shared" si="3"/>
        <v>0</v>
      </c>
      <c r="V79" s="65"/>
    </row>
    <row r="80" spans="1:22" ht="28.5" hidden="1" customHeight="1" x14ac:dyDescent="0.2">
      <c r="A80" s="63" t="s">
        <v>475</v>
      </c>
      <c r="B80" s="63" t="s">
        <v>432</v>
      </c>
      <c r="C80" s="63" t="s">
        <v>891</v>
      </c>
      <c r="D80" s="63" t="s">
        <v>443</v>
      </c>
      <c r="E80" s="77" t="s">
        <v>451</v>
      </c>
      <c r="F80" s="65">
        <v>100000</v>
      </c>
      <c r="G80" s="66">
        <f t="shared" si="1"/>
        <v>0</v>
      </c>
      <c r="H80" s="65">
        <v>100000</v>
      </c>
      <c r="L80" s="63" t="s">
        <v>475</v>
      </c>
      <c r="M80" s="63" t="s">
        <v>432</v>
      </c>
      <c r="N80" s="63" t="s">
        <v>491</v>
      </c>
      <c r="O80" s="63" t="s">
        <v>443</v>
      </c>
      <c r="P80" s="77" t="s">
        <v>451</v>
      </c>
      <c r="Q80" s="65">
        <v>12000</v>
      </c>
      <c r="R80" s="66">
        <f t="shared" si="2"/>
        <v>-12000</v>
      </c>
      <c r="S80" s="65">
        <v>0</v>
      </c>
      <c r="T80" s="65">
        <v>0</v>
      </c>
      <c r="U80" s="66">
        <f t="shared" si="3"/>
        <v>0</v>
      </c>
      <c r="V80" s="65"/>
    </row>
    <row r="81" spans="1:22" ht="21.75" hidden="1" customHeight="1" x14ac:dyDescent="0.2">
      <c r="A81" s="63" t="s">
        <v>475</v>
      </c>
      <c r="B81" s="63" t="s">
        <v>432</v>
      </c>
      <c r="C81" s="63" t="s">
        <v>491</v>
      </c>
      <c r="D81" s="63" t="s">
        <v>439</v>
      </c>
      <c r="E81" s="77" t="s">
        <v>452</v>
      </c>
      <c r="F81" s="65">
        <v>0</v>
      </c>
      <c r="G81" s="66">
        <f t="shared" si="1"/>
        <v>0</v>
      </c>
      <c r="H81" s="65">
        <v>0</v>
      </c>
      <c r="L81" s="63" t="s">
        <v>475</v>
      </c>
      <c r="M81" s="63" t="s">
        <v>432</v>
      </c>
      <c r="N81" s="63" t="s">
        <v>491</v>
      </c>
      <c r="O81" s="63" t="s">
        <v>439</v>
      </c>
      <c r="P81" s="77" t="s">
        <v>452</v>
      </c>
      <c r="Q81" s="65">
        <f>30000+15000</f>
        <v>45000</v>
      </c>
      <c r="R81" s="66">
        <f t="shared" si="2"/>
        <v>-45000</v>
      </c>
      <c r="S81" s="65">
        <v>0</v>
      </c>
      <c r="T81" s="65">
        <v>0</v>
      </c>
      <c r="U81" s="66">
        <f t="shared" si="3"/>
        <v>0</v>
      </c>
      <c r="V81" s="65"/>
    </row>
    <row r="82" spans="1:22" ht="21.75" hidden="1" customHeight="1" x14ac:dyDescent="0.2">
      <c r="A82" s="63" t="s">
        <v>475</v>
      </c>
      <c r="B82" s="63" t="s">
        <v>432</v>
      </c>
      <c r="C82" s="63" t="s">
        <v>515</v>
      </c>
      <c r="D82" s="63"/>
      <c r="E82" s="77" t="s">
        <v>516</v>
      </c>
      <c r="F82" s="65">
        <f>F83+F84+F85+F86</f>
        <v>0</v>
      </c>
      <c r="G82" s="66">
        <f t="shared" ref="G82:G158" si="4">H82-F82</f>
        <v>0</v>
      </c>
      <c r="H82" s="65">
        <f>H83+H84+H85+H86</f>
        <v>0</v>
      </c>
      <c r="L82" s="63" t="s">
        <v>475</v>
      </c>
      <c r="M82" s="63" t="s">
        <v>432</v>
      </c>
      <c r="N82" s="63" t="s">
        <v>515</v>
      </c>
      <c r="O82" s="63"/>
      <c r="P82" s="77" t="s">
        <v>516</v>
      </c>
      <c r="Q82" s="65">
        <f>Q83+Q84+Q85+Q86</f>
        <v>575000</v>
      </c>
      <c r="R82" s="66">
        <f t="shared" si="2"/>
        <v>-575000</v>
      </c>
      <c r="S82" s="65">
        <f>S83+S84+S85+S86</f>
        <v>0</v>
      </c>
      <c r="T82" s="65">
        <f>T83+T84+T85+T86</f>
        <v>0</v>
      </c>
      <c r="U82" s="66">
        <f t="shared" si="3"/>
        <v>0</v>
      </c>
      <c r="V82" s="65"/>
    </row>
    <row r="83" spans="1:22" ht="21.75" hidden="1" customHeight="1" x14ac:dyDescent="0.2">
      <c r="A83" s="63" t="s">
        <v>475</v>
      </c>
      <c r="B83" s="63" t="s">
        <v>432</v>
      </c>
      <c r="C83" s="63" t="s">
        <v>515</v>
      </c>
      <c r="D83" s="63" t="s">
        <v>440</v>
      </c>
      <c r="E83" s="77" t="s">
        <v>449</v>
      </c>
      <c r="F83" s="65">
        <v>0</v>
      </c>
      <c r="G83" s="66">
        <f t="shared" si="4"/>
        <v>0</v>
      </c>
      <c r="H83" s="65">
        <v>0</v>
      </c>
      <c r="L83" s="63" t="s">
        <v>475</v>
      </c>
      <c r="M83" s="63" t="s">
        <v>432</v>
      </c>
      <c r="N83" s="63" t="s">
        <v>515</v>
      </c>
      <c r="O83" s="63" t="s">
        <v>440</v>
      </c>
      <c r="P83" s="77" t="s">
        <v>449</v>
      </c>
      <c r="Q83" s="65">
        <f>202136+61045</f>
        <v>263181</v>
      </c>
      <c r="R83" s="66">
        <f t="shared" si="2"/>
        <v>-263181</v>
      </c>
      <c r="S83" s="65">
        <v>0</v>
      </c>
      <c r="T83" s="65">
        <v>0</v>
      </c>
      <c r="U83" s="66">
        <f t="shared" si="3"/>
        <v>0</v>
      </c>
      <c r="V83" s="65"/>
    </row>
    <row r="84" spans="1:22" ht="21.75" hidden="1" customHeight="1" x14ac:dyDescent="0.2">
      <c r="A84" s="63" t="s">
        <v>475</v>
      </c>
      <c r="B84" s="63" t="s">
        <v>432</v>
      </c>
      <c r="C84" s="63" t="s">
        <v>515</v>
      </c>
      <c r="D84" s="63" t="s">
        <v>441</v>
      </c>
      <c r="E84" s="77" t="s">
        <v>450</v>
      </c>
      <c r="F84" s="65">
        <v>0</v>
      </c>
      <c r="G84" s="66">
        <f t="shared" si="4"/>
        <v>0</v>
      </c>
      <c r="H84" s="65">
        <v>0</v>
      </c>
      <c r="L84" s="63" t="s">
        <v>475</v>
      </c>
      <c r="M84" s="63" t="s">
        <v>432</v>
      </c>
      <c r="N84" s="63" t="s">
        <v>515</v>
      </c>
      <c r="O84" s="63" t="s">
        <v>441</v>
      </c>
      <c r="P84" s="77" t="s">
        <v>450</v>
      </c>
      <c r="Q84" s="65">
        <v>3000</v>
      </c>
      <c r="R84" s="66">
        <f t="shared" si="2"/>
        <v>-3000</v>
      </c>
      <c r="S84" s="65">
        <v>0</v>
      </c>
      <c r="T84" s="65">
        <v>0</v>
      </c>
      <c r="U84" s="66">
        <f t="shared" si="3"/>
        <v>0</v>
      </c>
      <c r="V84" s="65"/>
    </row>
    <row r="85" spans="1:22" ht="21.75" hidden="1" customHeight="1" x14ac:dyDescent="0.2">
      <c r="A85" s="63" t="s">
        <v>475</v>
      </c>
      <c r="B85" s="63" t="s">
        <v>432</v>
      </c>
      <c r="C85" s="63" t="s">
        <v>515</v>
      </c>
      <c r="D85" s="63" t="s">
        <v>443</v>
      </c>
      <c r="E85" s="77" t="s">
        <v>451</v>
      </c>
      <c r="F85" s="65">
        <v>0</v>
      </c>
      <c r="G85" s="66">
        <f t="shared" si="4"/>
        <v>0</v>
      </c>
      <c r="H85" s="65">
        <v>0</v>
      </c>
      <c r="L85" s="63" t="s">
        <v>475</v>
      </c>
      <c r="M85" s="63" t="s">
        <v>432</v>
      </c>
      <c r="N85" s="63" t="s">
        <v>515</v>
      </c>
      <c r="O85" s="63" t="s">
        <v>443</v>
      </c>
      <c r="P85" s="77" t="s">
        <v>451</v>
      </c>
      <c r="Q85" s="65">
        <v>50000</v>
      </c>
      <c r="R85" s="66">
        <f t="shared" si="2"/>
        <v>-50000</v>
      </c>
      <c r="S85" s="65">
        <v>0</v>
      </c>
      <c r="T85" s="65">
        <v>0</v>
      </c>
      <c r="U85" s="66">
        <f t="shared" ref="U85:U178" si="5">V85-T85</f>
        <v>0</v>
      </c>
      <c r="V85" s="65"/>
    </row>
    <row r="86" spans="1:22" ht="21.75" hidden="1" customHeight="1" x14ac:dyDescent="0.2">
      <c r="A86" s="63" t="s">
        <v>475</v>
      </c>
      <c r="B86" s="63" t="s">
        <v>432</v>
      </c>
      <c r="C86" s="63" t="s">
        <v>515</v>
      </c>
      <c r="D86" s="63" t="s">
        <v>439</v>
      </c>
      <c r="E86" s="77" t="s">
        <v>452</v>
      </c>
      <c r="F86" s="65">
        <v>0</v>
      </c>
      <c r="G86" s="66">
        <f t="shared" si="4"/>
        <v>0</v>
      </c>
      <c r="H86" s="65">
        <v>0</v>
      </c>
      <c r="L86" s="63" t="s">
        <v>475</v>
      </c>
      <c r="M86" s="63" t="s">
        <v>432</v>
      </c>
      <c r="N86" s="63" t="s">
        <v>515</v>
      </c>
      <c r="O86" s="63" t="s">
        <v>439</v>
      </c>
      <c r="P86" s="77" t="s">
        <v>452</v>
      </c>
      <c r="Q86" s="65">
        <f>7000+30000+68000+113819+40000</f>
        <v>258819</v>
      </c>
      <c r="R86" s="66">
        <f t="shared" ref="R86:R179" si="6">S86-Q86</f>
        <v>-258819</v>
      </c>
      <c r="S86" s="65">
        <v>0</v>
      </c>
      <c r="T86" s="65">
        <v>0</v>
      </c>
      <c r="U86" s="66">
        <f t="shared" si="5"/>
        <v>0</v>
      </c>
      <c r="V86" s="65"/>
    </row>
    <row r="87" spans="1:22" ht="84" hidden="1" customHeight="1" x14ac:dyDescent="0.2">
      <c r="A87" s="63" t="s">
        <v>475</v>
      </c>
      <c r="B87" s="63" t="s">
        <v>432</v>
      </c>
      <c r="C87" s="63" t="s">
        <v>497</v>
      </c>
      <c r="D87" s="63"/>
      <c r="E87" s="77" t="s">
        <v>498</v>
      </c>
      <c r="F87" s="65">
        <f>F88</f>
        <v>0</v>
      </c>
      <c r="G87" s="66">
        <f t="shared" si="4"/>
        <v>0</v>
      </c>
      <c r="H87" s="65">
        <f>H88</f>
        <v>0</v>
      </c>
      <c r="L87" s="63" t="s">
        <v>475</v>
      </c>
      <c r="M87" s="63" t="s">
        <v>432</v>
      </c>
      <c r="N87" s="63" t="s">
        <v>497</v>
      </c>
      <c r="O87" s="63"/>
      <c r="P87" s="77" t="s">
        <v>498</v>
      </c>
      <c r="Q87" s="65">
        <f>Q88</f>
        <v>5000</v>
      </c>
      <c r="R87" s="66">
        <f t="shared" si="6"/>
        <v>-5000</v>
      </c>
      <c r="S87" s="65">
        <f>S88</f>
        <v>0</v>
      </c>
      <c r="T87" s="65">
        <f>T88</f>
        <v>0</v>
      </c>
      <c r="U87" s="66">
        <f t="shared" si="5"/>
        <v>0</v>
      </c>
      <c r="V87" s="65"/>
    </row>
    <row r="88" spans="1:22" ht="52.5" hidden="1" customHeight="1" x14ac:dyDescent="0.2">
      <c r="A88" s="63" t="s">
        <v>475</v>
      </c>
      <c r="B88" s="63" t="s">
        <v>432</v>
      </c>
      <c r="C88" s="63" t="s">
        <v>497</v>
      </c>
      <c r="D88" s="63" t="s">
        <v>439</v>
      </c>
      <c r="E88" s="77" t="s">
        <v>452</v>
      </c>
      <c r="F88" s="65">
        <v>0</v>
      </c>
      <c r="G88" s="66">
        <f t="shared" si="4"/>
        <v>0</v>
      </c>
      <c r="H88" s="65">
        <v>0</v>
      </c>
      <c r="L88" s="63" t="s">
        <v>475</v>
      </c>
      <c r="M88" s="63" t="s">
        <v>432</v>
      </c>
      <c r="N88" s="63" t="s">
        <v>497</v>
      </c>
      <c r="O88" s="63" t="s">
        <v>439</v>
      </c>
      <c r="P88" s="77" t="s">
        <v>452</v>
      </c>
      <c r="Q88" s="65">
        <v>5000</v>
      </c>
      <c r="R88" s="66">
        <f t="shared" si="6"/>
        <v>-5000</v>
      </c>
      <c r="S88" s="65">
        <v>0</v>
      </c>
      <c r="T88" s="65">
        <v>0</v>
      </c>
      <c r="U88" s="66">
        <f t="shared" si="5"/>
        <v>0</v>
      </c>
      <c r="V88" s="65"/>
    </row>
    <row r="89" spans="1:22" ht="42" hidden="1" customHeight="1" x14ac:dyDescent="0.2">
      <c r="A89" s="63" t="s">
        <v>475</v>
      </c>
      <c r="B89" s="63" t="s">
        <v>432</v>
      </c>
      <c r="C89" s="63" t="s">
        <v>406</v>
      </c>
      <c r="D89" s="63"/>
      <c r="F89" s="65">
        <f>F92+F90+F91</f>
        <v>0</v>
      </c>
      <c r="G89" s="66">
        <f t="shared" si="4"/>
        <v>0</v>
      </c>
      <c r="H89" s="65">
        <f>H92+H90+H91</f>
        <v>0</v>
      </c>
      <c r="L89" s="63" t="s">
        <v>475</v>
      </c>
      <c r="M89" s="63" t="s">
        <v>432</v>
      </c>
      <c r="N89" s="63" t="s">
        <v>406</v>
      </c>
      <c r="O89" s="63"/>
      <c r="P89" s="77" t="s">
        <v>333</v>
      </c>
      <c r="Q89" s="65">
        <f>Q92+Q90+Q91</f>
        <v>190000</v>
      </c>
      <c r="R89" s="66">
        <f t="shared" si="6"/>
        <v>-190000</v>
      </c>
      <c r="S89" s="65">
        <f>S92+S90+S91</f>
        <v>0</v>
      </c>
      <c r="T89" s="65">
        <f>T92+T90+T91</f>
        <v>0</v>
      </c>
      <c r="U89" s="66">
        <f t="shared" si="5"/>
        <v>0</v>
      </c>
      <c r="V89" s="65"/>
    </row>
    <row r="90" spans="1:22" ht="21.75" hidden="1" customHeight="1" x14ac:dyDescent="0.2">
      <c r="A90" s="63" t="s">
        <v>475</v>
      </c>
      <c r="B90" s="63" t="s">
        <v>432</v>
      </c>
      <c r="C90" s="63" t="s">
        <v>406</v>
      </c>
      <c r="D90" s="63" t="s">
        <v>440</v>
      </c>
      <c r="E90" s="77" t="s">
        <v>449</v>
      </c>
      <c r="F90" s="65">
        <v>0</v>
      </c>
      <c r="G90" s="66">
        <f t="shared" si="4"/>
        <v>0</v>
      </c>
      <c r="H90" s="65">
        <v>0</v>
      </c>
      <c r="L90" s="63" t="s">
        <v>475</v>
      </c>
      <c r="M90" s="63" t="s">
        <v>432</v>
      </c>
      <c r="N90" s="63" t="s">
        <v>406</v>
      </c>
      <c r="O90" s="63" t="s">
        <v>440</v>
      </c>
      <c r="P90" s="77" t="s">
        <v>449</v>
      </c>
      <c r="Q90" s="65">
        <f>101000+31000</f>
        <v>132000</v>
      </c>
      <c r="R90" s="66">
        <f t="shared" si="6"/>
        <v>-132000</v>
      </c>
      <c r="S90" s="65">
        <v>0</v>
      </c>
      <c r="T90" s="65">
        <v>0</v>
      </c>
      <c r="U90" s="66">
        <f t="shared" si="5"/>
        <v>0</v>
      </c>
      <c r="V90" s="65"/>
    </row>
    <row r="91" spans="1:22" ht="21.75" hidden="1" customHeight="1" x14ac:dyDescent="0.2">
      <c r="A91" s="63" t="s">
        <v>475</v>
      </c>
      <c r="B91" s="63" t="s">
        <v>432</v>
      </c>
      <c r="C91" s="63" t="s">
        <v>406</v>
      </c>
      <c r="D91" s="63" t="s">
        <v>443</v>
      </c>
      <c r="E91" s="77" t="s">
        <v>451</v>
      </c>
      <c r="F91" s="65">
        <v>0</v>
      </c>
      <c r="G91" s="66">
        <f t="shared" si="4"/>
        <v>0</v>
      </c>
      <c r="H91" s="65">
        <v>0</v>
      </c>
      <c r="L91" s="63" t="s">
        <v>475</v>
      </c>
      <c r="M91" s="63" t="s">
        <v>432</v>
      </c>
      <c r="N91" s="63" t="s">
        <v>406</v>
      </c>
      <c r="O91" s="63" t="s">
        <v>443</v>
      </c>
      <c r="P91" s="77" t="s">
        <v>451</v>
      </c>
      <c r="Q91" s="65">
        <v>20000</v>
      </c>
      <c r="R91" s="66">
        <f t="shared" si="6"/>
        <v>-20000</v>
      </c>
      <c r="S91" s="65">
        <v>0</v>
      </c>
      <c r="T91" s="65">
        <v>0</v>
      </c>
      <c r="U91" s="66">
        <f t="shared" si="5"/>
        <v>0</v>
      </c>
      <c r="V91" s="65"/>
    </row>
    <row r="92" spans="1:22" ht="21.75" hidden="1" customHeight="1" x14ac:dyDescent="0.2">
      <c r="A92" s="63" t="s">
        <v>475</v>
      </c>
      <c r="B92" s="63" t="s">
        <v>432</v>
      </c>
      <c r="C92" s="63" t="s">
        <v>406</v>
      </c>
      <c r="D92" s="63" t="s">
        <v>439</v>
      </c>
      <c r="E92" s="77" t="s">
        <v>452</v>
      </c>
      <c r="F92" s="65">
        <v>0</v>
      </c>
      <c r="G92" s="66">
        <f t="shared" si="4"/>
        <v>0</v>
      </c>
      <c r="H92" s="65">
        <v>0</v>
      </c>
      <c r="L92" s="63" t="s">
        <v>475</v>
      </c>
      <c r="M92" s="63" t="s">
        <v>432</v>
      </c>
      <c r="N92" s="63" t="s">
        <v>406</v>
      </c>
      <c r="O92" s="63" t="s">
        <v>439</v>
      </c>
      <c r="P92" s="77" t="s">
        <v>452</v>
      </c>
      <c r="Q92" s="65">
        <v>38000</v>
      </c>
      <c r="R92" s="66">
        <f t="shared" si="6"/>
        <v>-38000</v>
      </c>
      <c r="S92" s="65">
        <v>0</v>
      </c>
      <c r="T92" s="65">
        <v>0</v>
      </c>
      <c r="U92" s="66">
        <f t="shared" si="5"/>
        <v>0</v>
      </c>
      <c r="V92" s="65"/>
    </row>
    <row r="93" spans="1:22" ht="21.75" hidden="1" customHeight="1" x14ac:dyDescent="0.2">
      <c r="A93" s="63" t="s">
        <v>475</v>
      </c>
      <c r="B93" s="63" t="s">
        <v>432</v>
      </c>
      <c r="C93" s="63" t="s">
        <v>531</v>
      </c>
      <c r="D93" s="63"/>
      <c r="E93" s="77" t="s">
        <v>502</v>
      </c>
      <c r="F93" s="65">
        <f>F94</f>
        <v>0</v>
      </c>
      <c r="G93" s="66">
        <f t="shared" si="4"/>
        <v>0</v>
      </c>
      <c r="H93" s="65">
        <f>H94</f>
        <v>0</v>
      </c>
      <c r="L93" s="63" t="s">
        <v>475</v>
      </c>
      <c r="M93" s="63" t="s">
        <v>432</v>
      </c>
      <c r="N93" s="63" t="s">
        <v>531</v>
      </c>
      <c r="O93" s="63"/>
      <c r="P93" s="77" t="s">
        <v>502</v>
      </c>
      <c r="Q93" s="65">
        <f>Q94</f>
        <v>501200</v>
      </c>
      <c r="R93" s="66">
        <f t="shared" si="6"/>
        <v>-501200</v>
      </c>
      <c r="S93" s="65">
        <f>S94</f>
        <v>0</v>
      </c>
      <c r="T93" s="65">
        <f>T94</f>
        <v>0</v>
      </c>
      <c r="U93" s="66">
        <f t="shared" si="5"/>
        <v>0</v>
      </c>
      <c r="V93" s="65"/>
    </row>
    <row r="94" spans="1:22" ht="21.75" hidden="1" customHeight="1" x14ac:dyDescent="0.2">
      <c r="A94" s="63" t="s">
        <v>475</v>
      </c>
      <c r="B94" s="63" t="s">
        <v>432</v>
      </c>
      <c r="C94" s="63" t="s">
        <v>531</v>
      </c>
      <c r="D94" s="63" t="s">
        <v>440</v>
      </c>
      <c r="E94" s="77" t="s">
        <v>449</v>
      </c>
      <c r="F94" s="65">
        <v>0</v>
      </c>
      <c r="G94" s="66">
        <f t="shared" si="4"/>
        <v>0</v>
      </c>
      <c r="H94" s="65">
        <v>0</v>
      </c>
      <c r="L94" s="63" t="s">
        <v>475</v>
      </c>
      <c r="M94" s="63" t="s">
        <v>432</v>
      </c>
      <c r="N94" s="63" t="s">
        <v>531</v>
      </c>
      <c r="O94" s="63" t="s">
        <v>440</v>
      </c>
      <c r="P94" s="77" t="s">
        <v>449</v>
      </c>
      <c r="Q94" s="65">
        <f>384900+116300</f>
        <v>501200</v>
      </c>
      <c r="R94" s="66">
        <f t="shared" si="6"/>
        <v>-501200</v>
      </c>
      <c r="S94" s="65">
        <v>0</v>
      </c>
      <c r="T94" s="65">
        <v>0</v>
      </c>
      <c r="U94" s="66">
        <f t="shared" si="5"/>
        <v>0</v>
      </c>
      <c r="V94" s="65"/>
    </row>
    <row r="95" spans="1:22" ht="65.25" hidden="1" customHeight="1" x14ac:dyDescent="0.2">
      <c r="A95" s="63" t="s">
        <v>475</v>
      </c>
      <c r="B95" s="63" t="s">
        <v>432</v>
      </c>
      <c r="C95" s="63" t="s">
        <v>937</v>
      </c>
      <c r="D95" s="63"/>
      <c r="E95" s="77" t="s">
        <v>1083</v>
      </c>
      <c r="F95" s="65">
        <f>F96</f>
        <v>549400</v>
      </c>
      <c r="G95" s="66">
        <f t="shared" si="4"/>
        <v>0</v>
      </c>
      <c r="H95" s="65">
        <f>H96</f>
        <v>549400</v>
      </c>
      <c r="L95" s="63" t="s">
        <v>475</v>
      </c>
      <c r="M95" s="63" t="s">
        <v>432</v>
      </c>
      <c r="N95" s="63" t="s">
        <v>937</v>
      </c>
      <c r="O95" s="63"/>
      <c r="P95" s="77" t="s">
        <v>967</v>
      </c>
      <c r="Q95" s="65"/>
      <c r="R95" s="66"/>
      <c r="S95" s="65">
        <f>S96</f>
        <v>0</v>
      </c>
      <c r="T95" s="65">
        <f>T96</f>
        <v>0</v>
      </c>
      <c r="U95" s="66"/>
      <c r="V95" s="65"/>
    </row>
    <row r="96" spans="1:22" ht="78.75" hidden="1" customHeight="1" x14ac:dyDescent="0.2">
      <c r="A96" s="63" t="s">
        <v>475</v>
      </c>
      <c r="B96" s="63" t="s">
        <v>432</v>
      </c>
      <c r="C96" s="63" t="s">
        <v>893</v>
      </c>
      <c r="D96" s="63"/>
      <c r="E96" s="77" t="s">
        <v>1084</v>
      </c>
      <c r="F96" s="65">
        <f>F97+F98+F99</f>
        <v>549400</v>
      </c>
      <c r="G96" s="66">
        <f t="shared" si="4"/>
        <v>0</v>
      </c>
      <c r="H96" s="65">
        <f>H97+H98+H99</f>
        <v>549400</v>
      </c>
      <c r="L96" s="63" t="s">
        <v>475</v>
      </c>
      <c r="M96" s="63" t="s">
        <v>432</v>
      </c>
      <c r="N96" s="63" t="s">
        <v>893</v>
      </c>
      <c r="O96" s="63"/>
      <c r="P96" s="77" t="s">
        <v>894</v>
      </c>
      <c r="Q96" s="65"/>
      <c r="R96" s="66"/>
      <c r="S96" s="65">
        <f>S97+S98</f>
        <v>0</v>
      </c>
      <c r="T96" s="65">
        <f>T97+T98</f>
        <v>0</v>
      </c>
      <c r="U96" s="66"/>
      <c r="V96" s="65"/>
    </row>
    <row r="97" spans="1:23" ht="21.75" hidden="1" customHeight="1" x14ac:dyDescent="0.2">
      <c r="A97" s="63" t="s">
        <v>475</v>
      </c>
      <c r="B97" s="63" t="s">
        <v>432</v>
      </c>
      <c r="C97" s="63" t="s">
        <v>893</v>
      </c>
      <c r="D97" s="63" t="s">
        <v>443</v>
      </c>
      <c r="E97" s="77" t="s">
        <v>451</v>
      </c>
      <c r="F97" s="65">
        <v>30000</v>
      </c>
      <c r="G97" s="66">
        <f t="shared" si="4"/>
        <v>0</v>
      </c>
      <c r="H97" s="65">
        <v>30000</v>
      </c>
      <c r="L97" s="63" t="s">
        <v>475</v>
      </c>
      <c r="M97" s="63" t="s">
        <v>432</v>
      </c>
      <c r="N97" s="63" t="s">
        <v>893</v>
      </c>
      <c r="O97" s="63" t="s">
        <v>443</v>
      </c>
      <c r="P97" s="77" t="s">
        <v>451</v>
      </c>
      <c r="Q97" s="65"/>
      <c r="R97" s="66"/>
      <c r="S97" s="65">
        <v>0</v>
      </c>
      <c r="T97" s="65">
        <v>0</v>
      </c>
      <c r="U97" s="66"/>
      <c r="V97" s="65"/>
    </row>
    <row r="98" spans="1:23" ht="21.75" hidden="1" customHeight="1" x14ac:dyDescent="0.2">
      <c r="A98" s="63" t="s">
        <v>475</v>
      </c>
      <c r="B98" s="63" t="s">
        <v>432</v>
      </c>
      <c r="C98" s="63" t="s">
        <v>893</v>
      </c>
      <c r="D98" s="63" t="s">
        <v>439</v>
      </c>
      <c r="E98" s="77" t="s">
        <v>1190</v>
      </c>
      <c r="F98" s="65">
        <v>339400</v>
      </c>
      <c r="G98" s="66">
        <f t="shared" si="4"/>
        <v>0</v>
      </c>
      <c r="H98" s="65">
        <v>339400</v>
      </c>
      <c r="L98" s="93" t="s">
        <v>475</v>
      </c>
      <c r="M98" s="93" t="s">
        <v>432</v>
      </c>
      <c r="N98" s="93" t="s">
        <v>893</v>
      </c>
      <c r="O98" s="93" t="s">
        <v>443</v>
      </c>
      <c r="P98" s="94" t="s">
        <v>452</v>
      </c>
      <c r="Q98" s="95"/>
      <c r="R98" s="96"/>
      <c r="S98" s="95">
        <v>0</v>
      </c>
      <c r="T98" s="95">
        <v>0</v>
      </c>
      <c r="U98" s="96"/>
      <c r="V98" s="95"/>
    </row>
    <row r="99" spans="1:23" ht="21.75" hidden="1" customHeight="1" x14ac:dyDescent="0.2">
      <c r="A99" s="63" t="s">
        <v>475</v>
      </c>
      <c r="B99" s="63" t="s">
        <v>432</v>
      </c>
      <c r="C99" s="63" t="s">
        <v>893</v>
      </c>
      <c r="D99" s="63" t="s">
        <v>737</v>
      </c>
      <c r="E99" s="77" t="s">
        <v>738</v>
      </c>
      <c r="F99" s="65">
        <v>180000</v>
      </c>
      <c r="G99" s="66">
        <f t="shared" si="4"/>
        <v>0</v>
      </c>
      <c r="H99" s="65">
        <v>180000</v>
      </c>
      <c r="L99" s="85"/>
      <c r="M99" s="85"/>
      <c r="N99" s="85"/>
      <c r="O99" s="85"/>
      <c r="P99" s="101"/>
      <c r="Q99" s="90"/>
      <c r="R99" s="102"/>
      <c r="S99" s="90"/>
      <c r="T99" s="90"/>
      <c r="U99" s="102"/>
      <c r="V99" s="90"/>
    </row>
    <row r="100" spans="1:23" ht="60.75" hidden="1" customHeight="1" x14ac:dyDescent="0.2">
      <c r="A100" s="63" t="s">
        <v>475</v>
      </c>
      <c r="B100" s="63" t="s">
        <v>432</v>
      </c>
      <c r="C100" s="63"/>
      <c r="D100" s="63"/>
      <c r="E100" s="77"/>
      <c r="F100" s="66">
        <f>F101+F102+F103+F104</f>
        <v>0</v>
      </c>
      <c r="G100" s="66">
        <f t="shared" si="4"/>
        <v>0</v>
      </c>
      <c r="H100" s="66">
        <f>H101+H102+H103+H104</f>
        <v>0</v>
      </c>
      <c r="I100" s="63"/>
      <c r="J100" s="64"/>
      <c r="K100" s="85"/>
      <c r="L100" s="85" t="s">
        <v>475</v>
      </c>
      <c r="M100" s="85" t="s">
        <v>432</v>
      </c>
      <c r="N100" s="85" t="s">
        <v>852</v>
      </c>
      <c r="O100" s="85"/>
      <c r="P100" s="101" t="s">
        <v>777</v>
      </c>
      <c r="Q100" s="85">
        <f>Q101+Q102+Q103+Q104</f>
        <v>0</v>
      </c>
      <c r="R100" s="85">
        <f>S100-Q100</f>
        <v>350000</v>
      </c>
      <c r="S100" s="102">
        <f>S101+S102+S103+S104</f>
        <v>350000</v>
      </c>
      <c r="T100" s="102">
        <f>T101+T102+T103+T104</f>
        <v>350000</v>
      </c>
      <c r="U100" s="102"/>
      <c r="V100" s="90"/>
      <c r="W100" s="103"/>
    </row>
    <row r="101" spans="1:23" ht="21.75" hidden="1" customHeight="1" x14ac:dyDescent="0.2">
      <c r="A101" s="63" t="s">
        <v>475</v>
      </c>
      <c r="B101" s="63" t="s">
        <v>432</v>
      </c>
      <c r="C101" s="63"/>
      <c r="D101" s="63" t="s">
        <v>440</v>
      </c>
      <c r="E101" s="77" t="s">
        <v>449</v>
      </c>
      <c r="F101" s="66">
        <v>0</v>
      </c>
      <c r="G101" s="66">
        <f t="shared" si="4"/>
        <v>0</v>
      </c>
      <c r="H101" s="66">
        <v>0</v>
      </c>
      <c r="I101" s="63"/>
      <c r="J101" s="64"/>
      <c r="K101" s="85"/>
      <c r="L101" s="85" t="s">
        <v>475</v>
      </c>
      <c r="M101" s="85" t="s">
        <v>432</v>
      </c>
      <c r="N101" s="85" t="s">
        <v>852</v>
      </c>
      <c r="O101" s="85" t="s">
        <v>440</v>
      </c>
      <c r="P101" s="101" t="s">
        <v>449</v>
      </c>
      <c r="Q101" s="85">
        <v>0</v>
      </c>
      <c r="R101" s="85">
        <f>S101-Q101</f>
        <v>350000</v>
      </c>
      <c r="S101" s="102">
        <f>270000+80000</f>
        <v>350000</v>
      </c>
      <c r="T101" s="102">
        <f>270000+80000</f>
        <v>350000</v>
      </c>
      <c r="U101" s="102"/>
      <c r="V101" s="90"/>
      <c r="W101" s="103"/>
    </row>
    <row r="102" spans="1:23" ht="21.75" hidden="1" customHeight="1" x14ac:dyDescent="0.2">
      <c r="A102" s="63" t="s">
        <v>475</v>
      </c>
      <c r="B102" s="63" t="s">
        <v>432</v>
      </c>
      <c r="C102" s="63"/>
      <c r="D102" s="63" t="s">
        <v>441</v>
      </c>
      <c r="E102" s="77" t="s">
        <v>450</v>
      </c>
      <c r="F102" s="66">
        <v>0</v>
      </c>
      <c r="G102" s="66">
        <f t="shared" si="4"/>
        <v>0</v>
      </c>
      <c r="H102" s="66">
        <v>0</v>
      </c>
      <c r="I102" s="63"/>
      <c r="J102" s="64"/>
      <c r="K102" s="85"/>
      <c r="L102" s="85" t="s">
        <v>475</v>
      </c>
      <c r="M102" s="85" t="s">
        <v>432</v>
      </c>
      <c r="N102" s="85" t="s">
        <v>852</v>
      </c>
      <c r="O102" s="85" t="s">
        <v>441</v>
      </c>
      <c r="P102" s="101" t="s">
        <v>450</v>
      </c>
      <c r="Q102" s="85">
        <v>0</v>
      </c>
      <c r="R102" s="85">
        <f>S102-Q102</f>
        <v>0</v>
      </c>
      <c r="S102" s="102">
        <v>0</v>
      </c>
      <c r="T102" s="102">
        <v>0</v>
      </c>
      <c r="U102" s="102"/>
      <c r="V102" s="90"/>
      <c r="W102" s="103"/>
    </row>
    <row r="103" spans="1:23" ht="21.75" hidden="1" customHeight="1" x14ac:dyDescent="0.2">
      <c r="A103" s="63" t="s">
        <v>475</v>
      </c>
      <c r="B103" s="63" t="s">
        <v>432</v>
      </c>
      <c r="C103" s="63"/>
      <c r="D103" s="63" t="s">
        <v>443</v>
      </c>
      <c r="E103" s="77" t="s">
        <v>451</v>
      </c>
      <c r="F103" s="66">
        <v>0</v>
      </c>
      <c r="G103" s="66">
        <f t="shared" si="4"/>
        <v>0</v>
      </c>
      <c r="H103" s="66">
        <v>0</v>
      </c>
      <c r="I103" s="63"/>
      <c r="J103" s="64"/>
      <c r="K103" s="85"/>
      <c r="L103" s="85" t="s">
        <v>475</v>
      </c>
      <c r="M103" s="85" t="s">
        <v>432</v>
      </c>
      <c r="N103" s="85" t="s">
        <v>852</v>
      </c>
      <c r="O103" s="85" t="s">
        <v>443</v>
      </c>
      <c r="P103" s="101" t="s">
        <v>451</v>
      </c>
      <c r="Q103" s="85">
        <v>0</v>
      </c>
      <c r="R103" s="85">
        <f>S103-Q103</f>
        <v>0</v>
      </c>
      <c r="S103" s="102">
        <v>0</v>
      </c>
      <c r="T103" s="102">
        <v>0</v>
      </c>
      <c r="U103" s="102"/>
      <c r="V103" s="90"/>
      <c r="W103" s="103"/>
    </row>
    <row r="104" spans="1:23" ht="21.75" hidden="1" customHeight="1" x14ac:dyDescent="0.2">
      <c r="A104" s="63" t="s">
        <v>475</v>
      </c>
      <c r="B104" s="63" t="s">
        <v>432</v>
      </c>
      <c r="C104" s="63"/>
      <c r="D104" s="63" t="s">
        <v>439</v>
      </c>
      <c r="E104" s="77" t="s">
        <v>452</v>
      </c>
      <c r="F104" s="66">
        <v>0</v>
      </c>
      <c r="G104" s="66">
        <f t="shared" si="4"/>
        <v>0</v>
      </c>
      <c r="H104" s="66">
        <v>0</v>
      </c>
      <c r="I104" s="63"/>
      <c r="J104" s="64"/>
      <c r="K104" s="85"/>
      <c r="L104" s="85" t="s">
        <v>475</v>
      </c>
      <c r="M104" s="85" t="s">
        <v>432</v>
      </c>
      <c r="N104" s="85" t="s">
        <v>852</v>
      </c>
      <c r="O104" s="85" t="s">
        <v>439</v>
      </c>
      <c r="P104" s="101" t="s">
        <v>452</v>
      </c>
      <c r="Q104" s="85">
        <v>0</v>
      </c>
      <c r="R104" s="85">
        <f>S104-Q104</f>
        <v>0</v>
      </c>
      <c r="S104" s="102">
        <v>0</v>
      </c>
      <c r="T104" s="102">
        <v>0</v>
      </c>
      <c r="U104" s="102"/>
      <c r="V104" s="90"/>
      <c r="W104" s="103"/>
    </row>
    <row r="105" spans="1:23" ht="69.75" hidden="1" customHeight="1" x14ac:dyDescent="0.2">
      <c r="A105" s="63" t="s">
        <v>475</v>
      </c>
      <c r="B105" s="63" t="s">
        <v>432</v>
      </c>
      <c r="C105" s="63" t="s">
        <v>938</v>
      </c>
      <c r="D105" s="63"/>
      <c r="E105" s="77" t="s">
        <v>1093</v>
      </c>
      <c r="F105" s="66">
        <f>F106</f>
        <v>2042806</v>
      </c>
      <c r="G105" s="66">
        <f t="shared" si="4"/>
        <v>50000</v>
      </c>
      <c r="H105" s="66">
        <f>H106</f>
        <v>2092806</v>
      </c>
      <c r="I105" s="85"/>
      <c r="J105" s="85"/>
      <c r="K105" s="85"/>
      <c r="L105" s="97" t="s">
        <v>475</v>
      </c>
      <c r="M105" s="97" t="s">
        <v>432</v>
      </c>
      <c r="N105" s="97" t="s">
        <v>938</v>
      </c>
      <c r="O105" s="97"/>
      <c r="P105" s="98" t="s">
        <v>968</v>
      </c>
      <c r="Q105" s="97"/>
      <c r="R105" s="97"/>
      <c r="S105" s="99">
        <f>S106</f>
        <v>1977811</v>
      </c>
      <c r="T105" s="99">
        <f>T106</f>
        <v>1977811</v>
      </c>
      <c r="U105" s="99"/>
      <c r="V105" s="100"/>
    </row>
    <row r="106" spans="1:23" ht="69.75" hidden="1" customHeight="1" x14ac:dyDescent="0.2">
      <c r="A106" s="63" t="s">
        <v>475</v>
      </c>
      <c r="B106" s="63" t="s">
        <v>432</v>
      </c>
      <c r="C106" s="63" t="s">
        <v>868</v>
      </c>
      <c r="D106" s="63"/>
      <c r="E106" s="77" t="s">
        <v>1092</v>
      </c>
      <c r="F106" s="65">
        <f>F107+F108+F109+F110+F111+F112</f>
        <v>2042806</v>
      </c>
      <c r="G106" s="66">
        <f t="shared" si="4"/>
        <v>50000</v>
      </c>
      <c r="H106" s="65">
        <f>H107+H108+H109+H110+H111+H112</f>
        <v>2092806</v>
      </c>
      <c r="L106" s="63" t="s">
        <v>475</v>
      </c>
      <c r="M106" s="63" t="s">
        <v>432</v>
      </c>
      <c r="N106" s="63" t="s">
        <v>868</v>
      </c>
      <c r="O106" s="63"/>
      <c r="P106" s="77" t="s">
        <v>870</v>
      </c>
      <c r="Q106" s="65">
        <f>Q107+Q108+Q109+Q110+Q111+Q112</f>
        <v>0</v>
      </c>
      <c r="R106" s="66">
        <f t="shared" si="6"/>
        <v>1977811</v>
      </c>
      <c r="S106" s="65">
        <f>S107+S108+S109+S110+S111+S112</f>
        <v>1977811</v>
      </c>
      <c r="T106" s="65">
        <f>T107+T108+T109+T110+T111+T112</f>
        <v>1977811</v>
      </c>
      <c r="U106" s="66">
        <f t="shared" si="5"/>
        <v>-1977811</v>
      </c>
      <c r="V106" s="65"/>
    </row>
    <row r="107" spans="1:23" ht="24" hidden="1" customHeight="1" x14ac:dyDescent="0.2">
      <c r="A107" s="63" t="s">
        <v>475</v>
      </c>
      <c r="B107" s="63" t="s">
        <v>432</v>
      </c>
      <c r="C107" s="63" t="s">
        <v>868</v>
      </c>
      <c r="D107" s="63" t="s">
        <v>459</v>
      </c>
      <c r="E107" s="77" t="s">
        <v>1185</v>
      </c>
      <c r="F107" s="65">
        <v>1674434</v>
      </c>
      <c r="G107" s="66">
        <f t="shared" si="4"/>
        <v>0</v>
      </c>
      <c r="H107" s="65">
        <v>1674434</v>
      </c>
      <c r="L107" s="63" t="s">
        <v>475</v>
      </c>
      <c r="M107" s="63" t="s">
        <v>432</v>
      </c>
      <c r="N107" s="63" t="s">
        <v>868</v>
      </c>
      <c r="O107" s="63" t="s">
        <v>459</v>
      </c>
      <c r="P107" s="77" t="s">
        <v>449</v>
      </c>
      <c r="Q107" s="65">
        <v>0</v>
      </c>
      <c r="R107" s="66">
        <f t="shared" si="6"/>
        <v>1974434</v>
      </c>
      <c r="S107" s="65">
        <v>1974434</v>
      </c>
      <c r="T107" s="65">
        <v>1974434</v>
      </c>
      <c r="U107" s="66">
        <f t="shared" si="5"/>
        <v>-1974434</v>
      </c>
      <c r="V107" s="65"/>
    </row>
    <row r="108" spans="1:23" ht="24" hidden="1" customHeight="1" x14ac:dyDescent="0.2">
      <c r="A108" s="63" t="s">
        <v>475</v>
      </c>
      <c r="B108" s="63" t="s">
        <v>432</v>
      </c>
      <c r="C108" s="63" t="s">
        <v>868</v>
      </c>
      <c r="D108" s="63" t="s">
        <v>742</v>
      </c>
      <c r="E108" s="77" t="s">
        <v>1186</v>
      </c>
      <c r="F108" s="65">
        <f>39400-1100</f>
        <v>38300</v>
      </c>
      <c r="G108" s="66">
        <f t="shared" si="4"/>
        <v>2700</v>
      </c>
      <c r="H108" s="65">
        <v>41000</v>
      </c>
      <c r="L108" s="63" t="s">
        <v>475</v>
      </c>
      <c r="M108" s="63" t="s">
        <v>432</v>
      </c>
      <c r="N108" s="63" t="s">
        <v>868</v>
      </c>
      <c r="O108" s="63" t="s">
        <v>742</v>
      </c>
      <c r="P108" s="77" t="s">
        <v>450</v>
      </c>
      <c r="Q108" s="65">
        <v>0</v>
      </c>
      <c r="R108" s="66">
        <f t="shared" si="6"/>
        <v>0</v>
      </c>
      <c r="S108" s="65">
        <v>0</v>
      </c>
      <c r="T108" s="65">
        <v>0</v>
      </c>
      <c r="U108" s="66">
        <f t="shared" si="5"/>
        <v>0</v>
      </c>
      <c r="V108" s="65"/>
    </row>
    <row r="109" spans="1:23" ht="23.25" hidden="1" customHeight="1" x14ac:dyDescent="0.2">
      <c r="A109" s="63" t="s">
        <v>475</v>
      </c>
      <c r="B109" s="63" t="s">
        <v>432</v>
      </c>
      <c r="C109" s="63" t="s">
        <v>868</v>
      </c>
      <c r="D109" s="63" t="s">
        <v>443</v>
      </c>
      <c r="E109" s="77" t="s">
        <v>451</v>
      </c>
      <c r="F109" s="65">
        <f>106636+1100</f>
        <v>107736</v>
      </c>
      <c r="G109" s="66">
        <f t="shared" si="4"/>
        <v>-7425</v>
      </c>
      <c r="H109" s="65">
        <v>100311</v>
      </c>
      <c r="I109" s="68">
        <v>2</v>
      </c>
      <c r="J109" s="74" t="e">
        <f>H106+H113+H118+H120+H123+H125+H127+H171+H307+H334+H338+H341+H345+H352+H354+H365+H367+H373+H376+H378+H386+H393+H396+H398+H400+H430+H432+H440+H445+H455+H459+H465+H467+H487+H490+H508+H511+H515+H517+H520+H523+H525+H528+#REF!+H533+H535+H573+H584+H593+H595+H597+H621</f>
        <v>#REF!</v>
      </c>
      <c r="L109" s="63" t="s">
        <v>475</v>
      </c>
      <c r="M109" s="63" t="s">
        <v>432</v>
      </c>
      <c r="N109" s="63" t="s">
        <v>868</v>
      </c>
      <c r="O109" s="63" t="s">
        <v>443</v>
      </c>
      <c r="P109" s="77" t="s">
        <v>451</v>
      </c>
      <c r="Q109" s="65">
        <v>0</v>
      </c>
      <c r="R109" s="66">
        <f t="shared" si="6"/>
        <v>0</v>
      </c>
      <c r="S109" s="65">
        <v>0</v>
      </c>
      <c r="T109" s="65">
        <v>0</v>
      </c>
      <c r="U109" s="66">
        <f t="shared" si="5"/>
        <v>0</v>
      </c>
      <c r="V109" s="65"/>
    </row>
    <row r="110" spans="1:23" ht="30.75" hidden="1" customHeight="1" x14ac:dyDescent="0.2">
      <c r="A110" s="63" t="s">
        <v>475</v>
      </c>
      <c r="B110" s="63" t="s">
        <v>432</v>
      </c>
      <c r="C110" s="63" t="s">
        <v>868</v>
      </c>
      <c r="D110" s="63" t="s">
        <v>439</v>
      </c>
      <c r="E110" s="77" t="s">
        <v>1190</v>
      </c>
      <c r="F110" s="65">
        <v>218959</v>
      </c>
      <c r="G110" s="66">
        <f t="shared" si="4"/>
        <v>55025</v>
      </c>
      <c r="H110" s="65">
        <v>273984</v>
      </c>
      <c r="L110" s="63" t="s">
        <v>475</v>
      </c>
      <c r="M110" s="63" t="s">
        <v>432</v>
      </c>
      <c r="N110" s="63" t="s">
        <v>868</v>
      </c>
      <c r="O110" s="63" t="s">
        <v>439</v>
      </c>
      <c r="P110" s="77" t="s">
        <v>452</v>
      </c>
      <c r="Q110" s="65">
        <v>0</v>
      </c>
      <c r="R110" s="66">
        <f t="shared" si="6"/>
        <v>0</v>
      </c>
      <c r="S110" s="65">
        <v>0</v>
      </c>
      <c r="T110" s="65">
        <v>0</v>
      </c>
      <c r="U110" s="66">
        <f t="shared" si="5"/>
        <v>0</v>
      </c>
      <c r="V110" s="65"/>
    </row>
    <row r="111" spans="1:23" ht="19.5" hidden="1" customHeight="1" x14ac:dyDescent="0.2">
      <c r="A111" s="63" t="s">
        <v>475</v>
      </c>
      <c r="B111" s="63" t="s">
        <v>432</v>
      </c>
      <c r="C111" s="63" t="s">
        <v>868</v>
      </c>
      <c r="D111" s="63" t="s">
        <v>735</v>
      </c>
      <c r="E111" s="77" t="s">
        <v>736</v>
      </c>
      <c r="F111" s="65">
        <v>2397</v>
      </c>
      <c r="G111" s="66">
        <f t="shared" si="4"/>
        <v>-845</v>
      </c>
      <c r="H111" s="65">
        <v>1552</v>
      </c>
      <c r="L111" s="63" t="s">
        <v>475</v>
      </c>
      <c r="M111" s="63" t="s">
        <v>432</v>
      </c>
      <c r="N111" s="63" t="s">
        <v>868</v>
      </c>
      <c r="O111" s="63" t="s">
        <v>735</v>
      </c>
      <c r="P111" s="77" t="s">
        <v>736</v>
      </c>
      <c r="Q111" s="65">
        <v>0</v>
      </c>
      <c r="R111" s="66">
        <f t="shared" si="6"/>
        <v>2397</v>
      </c>
      <c r="S111" s="65">
        <v>2397</v>
      </c>
      <c r="T111" s="65">
        <v>2397</v>
      </c>
      <c r="U111" s="66">
        <f t="shared" si="5"/>
        <v>-2397</v>
      </c>
      <c r="V111" s="65"/>
    </row>
    <row r="112" spans="1:23" ht="18" hidden="1" customHeight="1" x14ac:dyDescent="0.2">
      <c r="A112" s="63" t="s">
        <v>475</v>
      </c>
      <c r="B112" s="63" t="s">
        <v>432</v>
      </c>
      <c r="C112" s="63" t="s">
        <v>868</v>
      </c>
      <c r="D112" s="63" t="s">
        <v>737</v>
      </c>
      <c r="E112" s="77" t="s">
        <v>738</v>
      </c>
      <c r="F112" s="65">
        <v>980</v>
      </c>
      <c r="G112" s="66">
        <f t="shared" si="4"/>
        <v>545</v>
      </c>
      <c r="H112" s="65">
        <v>1525</v>
      </c>
      <c r="L112" s="63" t="s">
        <v>475</v>
      </c>
      <c r="M112" s="63" t="s">
        <v>432</v>
      </c>
      <c r="N112" s="63" t="s">
        <v>868</v>
      </c>
      <c r="O112" s="63" t="s">
        <v>737</v>
      </c>
      <c r="P112" s="77" t="s">
        <v>738</v>
      </c>
      <c r="Q112" s="65">
        <v>0</v>
      </c>
      <c r="R112" s="66">
        <f t="shared" si="6"/>
        <v>980</v>
      </c>
      <c r="S112" s="65">
        <v>980</v>
      </c>
      <c r="T112" s="65">
        <v>980</v>
      </c>
      <c r="U112" s="66">
        <f t="shared" si="5"/>
        <v>-980</v>
      </c>
      <c r="V112" s="65"/>
    </row>
    <row r="113" spans="1:22" ht="12.75" hidden="1" customHeight="1" x14ac:dyDescent="0.2">
      <c r="A113" s="63"/>
      <c r="B113" s="63"/>
      <c r="C113" s="63"/>
      <c r="D113" s="63"/>
      <c r="E113" s="77"/>
      <c r="F113" s="65">
        <f>F114+F115+F116+F117</f>
        <v>0</v>
      </c>
      <c r="G113" s="66">
        <f t="shared" si="4"/>
        <v>0</v>
      </c>
      <c r="H113" s="65">
        <f>H114+H115+H116+H117</f>
        <v>0</v>
      </c>
      <c r="L113" s="63"/>
      <c r="M113" s="63"/>
      <c r="N113" s="63"/>
      <c r="O113" s="63"/>
      <c r="P113" s="77"/>
      <c r="Q113" s="65">
        <f>Q114+Q115+Q116+Q117</f>
        <v>0</v>
      </c>
      <c r="R113" s="66">
        <f t="shared" si="6"/>
        <v>0</v>
      </c>
      <c r="S113" s="65">
        <f>S114+S115+S116+S117</f>
        <v>0</v>
      </c>
      <c r="T113" s="65">
        <f>T114+T115+T116+T117</f>
        <v>0</v>
      </c>
      <c r="U113" s="66">
        <f t="shared" si="5"/>
        <v>0</v>
      </c>
      <c r="V113" s="65"/>
    </row>
    <row r="114" spans="1:22" ht="12.75" hidden="1" customHeight="1" x14ac:dyDescent="0.2">
      <c r="A114" s="63"/>
      <c r="B114" s="63"/>
      <c r="C114" s="63"/>
      <c r="D114" s="63"/>
      <c r="E114" s="77"/>
      <c r="F114" s="65">
        <v>0</v>
      </c>
      <c r="G114" s="66">
        <f t="shared" si="4"/>
        <v>0</v>
      </c>
      <c r="H114" s="65">
        <v>0</v>
      </c>
      <c r="L114" s="63"/>
      <c r="M114" s="63"/>
      <c r="N114" s="63"/>
      <c r="O114" s="63"/>
      <c r="P114" s="77"/>
      <c r="Q114" s="65">
        <v>0</v>
      </c>
      <c r="R114" s="66">
        <f t="shared" si="6"/>
        <v>0</v>
      </c>
      <c r="S114" s="65">
        <v>0</v>
      </c>
      <c r="T114" s="65">
        <v>0</v>
      </c>
      <c r="U114" s="66">
        <f t="shared" si="5"/>
        <v>0</v>
      </c>
      <c r="V114" s="65"/>
    </row>
    <row r="115" spans="1:22" ht="12.75" hidden="1" customHeight="1" x14ac:dyDescent="0.2">
      <c r="A115" s="63"/>
      <c r="B115" s="63"/>
      <c r="C115" s="63"/>
      <c r="D115" s="63"/>
      <c r="E115" s="77"/>
      <c r="F115" s="65">
        <v>0</v>
      </c>
      <c r="G115" s="66">
        <f t="shared" si="4"/>
        <v>0</v>
      </c>
      <c r="H115" s="65">
        <v>0</v>
      </c>
      <c r="L115" s="63"/>
      <c r="M115" s="63"/>
      <c r="N115" s="63"/>
      <c r="O115" s="63"/>
      <c r="P115" s="77"/>
      <c r="Q115" s="65">
        <v>0</v>
      </c>
      <c r="R115" s="66">
        <f t="shared" si="6"/>
        <v>0</v>
      </c>
      <c r="S115" s="65">
        <v>0</v>
      </c>
      <c r="T115" s="65">
        <v>0</v>
      </c>
      <c r="U115" s="66">
        <f t="shared" si="5"/>
        <v>0</v>
      </c>
      <c r="V115" s="65"/>
    </row>
    <row r="116" spans="1:22" ht="12.75" hidden="1" customHeight="1" x14ac:dyDescent="0.2">
      <c r="A116" s="63"/>
      <c r="B116" s="63"/>
      <c r="C116" s="63"/>
      <c r="D116" s="63"/>
      <c r="E116" s="77"/>
      <c r="F116" s="65">
        <v>0</v>
      </c>
      <c r="G116" s="66">
        <f t="shared" si="4"/>
        <v>0</v>
      </c>
      <c r="H116" s="65">
        <v>0</v>
      </c>
      <c r="L116" s="63"/>
      <c r="M116" s="63"/>
      <c r="N116" s="63"/>
      <c r="O116" s="63"/>
      <c r="P116" s="77"/>
      <c r="Q116" s="65">
        <v>0</v>
      </c>
      <c r="R116" s="66">
        <f t="shared" si="6"/>
        <v>0</v>
      </c>
      <c r="S116" s="65">
        <v>0</v>
      </c>
      <c r="T116" s="65">
        <v>0</v>
      </c>
      <c r="U116" s="66">
        <f t="shared" si="5"/>
        <v>0</v>
      </c>
      <c r="V116" s="65"/>
    </row>
    <row r="117" spans="1:22" ht="12.75" hidden="1" customHeight="1" x14ac:dyDescent="0.2">
      <c r="A117" s="63"/>
      <c r="B117" s="63"/>
      <c r="C117" s="63"/>
      <c r="D117" s="63"/>
      <c r="E117" s="77"/>
      <c r="F117" s="65">
        <v>0</v>
      </c>
      <c r="G117" s="66">
        <f t="shared" si="4"/>
        <v>0</v>
      </c>
      <c r="H117" s="65">
        <v>0</v>
      </c>
      <c r="L117" s="63"/>
      <c r="M117" s="63"/>
      <c r="N117" s="63"/>
      <c r="O117" s="63"/>
      <c r="P117" s="77"/>
      <c r="Q117" s="65">
        <v>0</v>
      </c>
      <c r="R117" s="66">
        <f t="shared" si="6"/>
        <v>0</v>
      </c>
      <c r="S117" s="65">
        <v>0</v>
      </c>
      <c r="T117" s="65">
        <v>0</v>
      </c>
      <c r="U117" s="66">
        <f t="shared" si="5"/>
        <v>0</v>
      </c>
      <c r="V117" s="65"/>
    </row>
    <row r="118" spans="1:22" ht="63" hidden="1" customHeight="1" x14ac:dyDescent="0.2">
      <c r="A118" s="63" t="s">
        <v>475</v>
      </c>
      <c r="B118" s="63" t="s">
        <v>432</v>
      </c>
      <c r="C118" s="63" t="s">
        <v>869</v>
      </c>
      <c r="D118" s="63"/>
      <c r="E118" s="77" t="s">
        <v>1094</v>
      </c>
      <c r="F118" s="65">
        <f>F119</f>
        <v>386000</v>
      </c>
      <c r="G118" s="66">
        <f t="shared" si="4"/>
        <v>0</v>
      </c>
      <c r="H118" s="65">
        <f>H119</f>
        <v>386000</v>
      </c>
      <c r="L118" s="63" t="s">
        <v>475</v>
      </c>
      <c r="M118" s="63" t="s">
        <v>432</v>
      </c>
      <c r="N118" s="63" t="s">
        <v>869</v>
      </c>
      <c r="O118" s="63"/>
      <c r="P118" s="77" t="s">
        <v>872</v>
      </c>
      <c r="Q118" s="65">
        <f>Q119</f>
        <v>0</v>
      </c>
      <c r="R118" s="66">
        <f>S118-Q118</f>
        <v>0</v>
      </c>
      <c r="S118" s="65">
        <f>S119</f>
        <v>0</v>
      </c>
      <c r="T118" s="65">
        <f>T119</f>
        <v>0</v>
      </c>
      <c r="U118" s="66">
        <f>V118-T118</f>
        <v>0</v>
      </c>
      <c r="V118" s="65"/>
    </row>
    <row r="119" spans="1:22" ht="27" hidden="1" customHeight="1" x14ac:dyDescent="0.2">
      <c r="A119" s="63" t="s">
        <v>475</v>
      </c>
      <c r="B119" s="63" t="s">
        <v>432</v>
      </c>
      <c r="C119" s="63" t="s">
        <v>869</v>
      </c>
      <c r="D119" s="63" t="s">
        <v>439</v>
      </c>
      <c r="E119" s="77" t="s">
        <v>1190</v>
      </c>
      <c r="F119" s="65">
        <v>386000</v>
      </c>
      <c r="G119" s="66">
        <f t="shared" si="4"/>
        <v>0</v>
      </c>
      <c r="H119" s="65">
        <v>386000</v>
      </c>
      <c r="L119" s="63" t="s">
        <v>475</v>
      </c>
      <c r="M119" s="63" t="s">
        <v>432</v>
      </c>
      <c r="N119" s="63" t="s">
        <v>869</v>
      </c>
      <c r="O119" s="63" t="s">
        <v>439</v>
      </c>
      <c r="P119" s="77" t="s">
        <v>452</v>
      </c>
      <c r="Q119" s="65">
        <v>0</v>
      </c>
      <c r="R119" s="66">
        <f>S119-Q119</f>
        <v>0</v>
      </c>
      <c r="S119" s="65">
        <v>0</v>
      </c>
      <c r="T119" s="65">
        <v>0</v>
      </c>
      <c r="U119" s="66">
        <f>V119-T119</f>
        <v>0</v>
      </c>
      <c r="V119" s="65"/>
    </row>
    <row r="120" spans="1:22" ht="12.75" hidden="1" customHeight="1" x14ac:dyDescent="0.2">
      <c r="A120" s="63"/>
      <c r="B120" s="63"/>
      <c r="C120" s="63"/>
      <c r="D120" s="63"/>
      <c r="E120" s="77"/>
      <c r="F120" s="65">
        <f>F121</f>
        <v>0</v>
      </c>
      <c r="G120" s="66">
        <f t="shared" si="4"/>
        <v>0</v>
      </c>
      <c r="H120" s="65">
        <f>H121</f>
        <v>0</v>
      </c>
      <c r="L120" s="63"/>
      <c r="M120" s="63"/>
      <c r="N120" s="63"/>
      <c r="O120" s="63"/>
      <c r="P120" s="77"/>
      <c r="Q120" s="65">
        <f>Q121</f>
        <v>0</v>
      </c>
      <c r="R120" s="66">
        <f t="shared" si="6"/>
        <v>0</v>
      </c>
      <c r="S120" s="65">
        <f>S121</f>
        <v>0</v>
      </c>
      <c r="T120" s="65">
        <f>T121</f>
        <v>0</v>
      </c>
      <c r="U120" s="66">
        <f t="shared" si="5"/>
        <v>0</v>
      </c>
      <c r="V120" s="65"/>
    </row>
    <row r="121" spans="1:22" ht="12.75" hidden="1" customHeight="1" x14ac:dyDescent="0.2">
      <c r="A121" s="63"/>
      <c r="B121" s="63"/>
      <c r="C121" s="63"/>
      <c r="D121" s="63"/>
      <c r="E121" s="77"/>
      <c r="F121" s="65">
        <v>0</v>
      </c>
      <c r="G121" s="66">
        <f t="shared" si="4"/>
        <v>0</v>
      </c>
      <c r="H121" s="65">
        <v>0</v>
      </c>
      <c r="L121" s="63"/>
      <c r="M121" s="63"/>
      <c r="N121" s="63"/>
      <c r="O121" s="63"/>
      <c r="P121" s="77"/>
      <c r="Q121" s="65">
        <v>0</v>
      </c>
      <c r="R121" s="66">
        <f t="shared" si="6"/>
        <v>0</v>
      </c>
      <c r="S121" s="65">
        <v>0</v>
      </c>
      <c r="T121" s="65">
        <v>0</v>
      </c>
      <c r="U121" s="66">
        <f t="shared" si="5"/>
        <v>0</v>
      </c>
      <c r="V121" s="65"/>
    </row>
    <row r="122" spans="1:22" ht="85.5" hidden="1" customHeight="1" x14ac:dyDescent="0.2">
      <c r="A122" s="63" t="s">
        <v>475</v>
      </c>
      <c r="B122" s="63" t="s">
        <v>432</v>
      </c>
      <c r="C122" s="63" t="s">
        <v>939</v>
      </c>
      <c r="D122" s="63"/>
      <c r="E122" s="77" t="s">
        <v>1095</v>
      </c>
      <c r="F122" s="65">
        <f>F123+F125+F127</f>
        <v>224360</v>
      </c>
      <c r="G122" s="66">
        <f t="shared" si="4"/>
        <v>22500</v>
      </c>
      <c r="H122" s="65">
        <f>H123+H125+H127</f>
        <v>246860</v>
      </c>
      <c r="L122" s="63" t="s">
        <v>475</v>
      </c>
      <c r="M122" s="63" t="s">
        <v>432</v>
      </c>
      <c r="N122" s="63" t="s">
        <v>939</v>
      </c>
      <c r="O122" s="63"/>
      <c r="P122" s="77" t="s">
        <v>969</v>
      </c>
      <c r="Q122" s="65"/>
      <c r="R122" s="66"/>
      <c r="S122" s="65">
        <f>S123+S125+S127</f>
        <v>0</v>
      </c>
      <c r="T122" s="65">
        <f>T123+T125+T127</f>
        <v>0</v>
      </c>
      <c r="U122" s="66"/>
      <c r="V122" s="65"/>
    </row>
    <row r="123" spans="1:22" ht="88.5" hidden="1" customHeight="1" x14ac:dyDescent="0.2">
      <c r="A123" s="63" t="s">
        <v>475</v>
      </c>
      <c r="B123" s="63" t="s">
        <v>432</v>
      </c>
      <c r="C123" s="63" t="s">
        <v>771</v>
      </c>
      <c r="D123" s="63"/>
      <c r="E123" s="77" t="s">
        <v>1096</v>
      </c>
      <c r="F123" s="65">
        <f>F124</f>
        <v>97500</v>
      </c>
      <c r="G123" s="66">
        <f t="shared" si="4"/>
        <v>22500</v>
      </c>
      <c r="H123" s="65">
        <f>H124</f>
        <v>120000</v>
      </c>
      <c r="L123" s="63" t="s">
        <v>475</v>
      </c>
      <c r="M123" s="63" t="s">
        <v>432</v>
      </c>
      <c r="N123" s="63" t="s">
        <v>771</v>
      </c>
      <c r="O123" s="63"/>
      <c r="P123" s="77" t="s">
        <v>778</v>
      </c>
      <c r="Q123" s="65">
        <f>Q124</f>
        <v>0</v>
      </c>
      <c r="R123" s="66">
        <f t="shared" si="6"/>
        <v>0</v>
      </c>
      <c r="S123" s="65">
        <f>S124</f>
        <v>0</v>
      </c>
      <c r="T123" s="65">
        <f>T124</f>
        <v>0</v>
      </c>
      <c r="U123" s="66">
        <f t="shared" si="5"/>
        <v>0</v>
      </c>
      <c r="V123" s="65"/>
    </row>
    <row r="124" spans="1:22" ht="27" hidden="1" customHeight="1" x14ac:dyDescent="0.2">
      <c r="A124" s="63" t="s">
        <v>475</v>
      </c>
      <c r="B124" s="63" t="s">
        <v>432</v>
      </c>
      <c r="C124" s="63" t="s">
        <v>771</v>
      </c>
      <c r="D124" s="63" t="s">
        <v>439</v>
      </c>
      <c r="E124" s="77" t="s">
        <v>1190</v>
      </c>
      <c r="F124" s="65">
        <v>97500</v>
      </c>
      <c r="G124" s="66">
        <f t="shared" si="4"/>
        <v>22500</v>
      </c>
      <c r="H124" s="65">
        <v>120000</v>
      </c>
      <c r="L124" s="63" t="s">
        <v>475</v>
      </c>
      <c r="M124" s="63" t="s">
        <v>432</v>
      </c>
      <c r="N124" s="63" t="s">
        <v>771</v>
      </c>
      <c r="O124" s="63" t="s">
        <v>439</v>
      </c>
      <c r="P124" s="77" t="s">
        <v>452</v>
      </c>
      <c r="Q124" s="65">
        <v>0</v>
      </c>
      <c r="R124" s="66">
        <f t="shared" si="6"/>
        <v>0</v>
      </c>
      <c r="S124" s="65">
        <v>0</v>
      </c>
      <c r="T124" s="65">
        <v>0</v>
      </c>
      <c r="U124" s="66">
        <f t="shared" si="5"/>
        <v>0</v>
      </c>
      <c r="V124" s="65"/>
    </row>
    <row r="125" spans="1:22" ht="66.75" hidden="1" customHeight="1" x14ac:dyDescent="0.2">
      <c r="A125" s="63" t="s">
        <v>475</v>
      </c>
      <c r="B125" s="63" t="s">
        <v>432</v>
      </c>
      <c r="C125" s="63" t="s">
        <v>772</v>
      </c>
      <c r="D125" s="63"/>
      <c r="E125" s="77" t="s">
        <v>1097</v>
      </c>
      <c r="F125" s="65">
        <f>F126</f>
        <v>108860</v>
      </c>
      <c r="G125" s="66">
        <f t="shared" si="4"/>
        <v>0</v>
      </c>
      <c r="H125" s="65">
        <f>H126</f>
        <v>108860</v>
      </c>
      <c r="L125" s="63" t="s">
        <v>475</v>
      </c>
      <c r="M125" s="63" t="s">
        <v>432</v>
      </c>
      <c r="N125" s="63" t="s">
        <v>772</v>
      </c>
      <c r="O125" s="63"/>
      <c r="P125" s="77" t="s">
        <v>779</v>
      </c>
      <c r="Q125" s="65">
        <f>Q126</f>
        <v>0</v>
      </c>
      <c r="R125" s="66">
        <f t="shared" si="6"/>
        <v>0</v>
      </c>
      <c r="S125" s="65">
        <f>S126</f>
        <v>0</v>
      </c>
      <c r="T125" s="65">
        <f>T126</f>
        <v>0</v>
      </c>
      <c r="U125" s="66">
        <f t="shared" si="5"/>
        <v>0</v>
      </c>
      <c r="V125" s="65"/>
    </row>
    <row r="126" spans="1:22" ht="23.25" hidden="1" customHeight="1" x14ac:dyDescent="0.2">
      <c r="A126" s="63" t="s">
        <v>475</v>
      </c>
      <c r="B126" s="63" t="s">
        <v>432</v>
      </c>
      <c r="C126" s="63" t="s">
        <v>772</v>
      </c>
      <c r="D126" s="63" t="s">
        <v>439</v>
      </c>
      <c r="E126" s="77" t="s">
        <v>1190</v>
      </c>
      <c r="F126" s="65">
        <f>160+49000+35000+24700</f>
        <v>108860</v>
      </c>
      <c r="G126" s="66">
        <f t="shared" si="4"/>
        <v>0</v>
      </c>
      <c r="H126" s="65">
        <f>160+49000+35000+24700</f>
        <v>108860</v>
      </c>
      <c r="L126" s="63" t="s">
        <v>475</v>
      </c>
      <c r="M126" s="63" t="s">
        <v>432</v>
      </c>
      <c r="N126" s="63" t="s">
        <v>772</v>
      </c>
      <c r="O126" s="63" t="s">
        <v>439</v>
      </c>
      <c r="P126" s="77" t="s">
        <v>452</v>
      </c>
      <c r="Q126" s="65">
        <v>0</v>
      </c>
      <c r="R126" s="66">
        <f t="shared" si="6"/>
        <v>0</v>
      </c>
      <c r="S126" s="65">
        <v>0</v>
      </c>
      <c r="T126" s="65">
        <v>0</v>
      </c>
      <c r="U126" s="66">
        <f t="shared" si="5"/>
        <v>0</v>
      </c>
      <c r="V126" s="65"/>
    </row>
    <row r="127" spans="1:22" ht="63.75" hidden="1" customHeight="1" x14ac:dyDescent="0.2">
      <c r="A127" s="63" t="s">
        <v>475</v>
      </c>
      <c r="B127" s="63" t="s">
        <v>432</v>
      </c>
      <c r="C127" s="63" t="s">
        <v>873</v>
      </c>
      <c r="D127" s="63"/>
      <c r="E127" s="77" t="s">
        <v>1098</v>
      </c>
      <c r="F127" s="65">
        <f>F128</f>
        <v>18000</v>
      </c>
      <c r="G127" s="66">
        <f t="shared" si="4"/>
        <v>0</v>
      </c>
      <c r="H127" s="65">
        <f>H128</f>
        <v>18000</v>
      </c>
      <c r="L127" s="63" t="s">
        <v>475</v>
      </c>
      <c r="M127" s="63" t="s">
        <v>432</v>
      </c>
      <c r="N127" s="63" t="s">
        <v>873</v>
      </c>
      <c r="O127" s="63"/>
      <c r="P127" s="77" t="s">
        <v>780</v>
      </c>
      <c r="Q127" s="65">
        <f>Q128</f>
        <v>0</v>
      </c>
      <c r="R127" s="66">
        <f t="shared" si="6"/>
        <v>0</v>
      </c>
      <c r="S127" s="65">
        <f>S128</f>
        <v>0</v>
      </c>
      <c r="T127" s="65">
        <f>T128</f>
        <v>0</v>
      </c>
      <c r="U127" s="66">
        <f t="shared" si="5"/>
        <v>0</v>
      </c>
      <c r="V127" s="65"/>
    </row>
    <row r="128" spans="1:22" ht="29.25" hidden="1" customHeight="1" x14ac:dyDescent="0.2">
      <c r="A128" s="63" t="s">
        <v>475</v>
      </c>
      <c r="B128" s="63" t="s">
        <v>432</v>
      </c>
      <c r="C128" s="63" t="s">
        <v>873</v>
      </c>
      <c r="D128" s="63" t="s">
        <v>439</v>
      </c>
      <c r="E128" s="77" t="s">
        <v>1190</v>
      </c>
      <c r="F128" s="65">
        <f>8767+233+9000</f>
        <v>18000</v>
      </c>
      <c r="G128" s="66">
        <f t="shared" si="4"/>
        <v>0</v>
      </c>
      <c r="H128" s="65">
        <f>8767+233+9000</f>
        <v>18000</v>
      </c>
      <c r="L128" s="63" t="s">
        <v>475</v>
      </c>
      <c r="M128" s="63" t="s">
        <v>432</v>
      </c>
      <c r="N128" s="63" t="s">
        <v>873</v>
      </c>
      <c r="O128" s="63" t="s">
        <v>439</v>
      </c>
      <c r="P128" s="77" t="s">
        <v>452</v>
      </c>
      <c r="Q128" s="65">
        <v>0</v>
      </c>
      <c r="R128" s="66">
        <f t="shared" si="6"/>
        <v>0</v>
      </c>
      <c r="S128" s="65">
        <v>0</v>
      </c>
      <c r="T128" s="65">
        <v>0</v>
      </c>
      <c r="U128" s="66">
        <f t="shared" si="5"/>
        <v>0</v>
      </c>
      <c r="V128" s="65"/>
    </row>
    <row r="129" spans="1:22" ht="56.25" hidden="1" customHeight="1" x14ac:dyDescent="0.2">
      <c r="A129" s="63" t="s">
        <v>475</v>
      </c>
      <c r="B129" s="63" t="s">
        <v>432</v>
      </c>
      <c r="C129" s="63" t="s">
        <v>1002</v>
      </c>
      <c r="D129" s="63"/>
      <c r="E129" s="77" t="s">
        <v>1099</v>
      </c>
      <c r="F129" s="66">
        <f>F130+F131+F132+F133</f>
        <v>619200</v>
      </c>
      <c r="G129" s="66">
        <f>H129-F129</f>
        <v>0</v>
      </c>
      <c r="H129" s="66">
        <f>H130+H131+H132+H133</f>
        <v>619200</v>
      </c>
      <c r="L129" s="63"/>
      <c r="M129" s="63"/>
      <c r="N129" s="63"/>
      <c r="O129" s="63"/>
      <c r="P129" s="77"/>
      <c r="Q129" s="65"/>
      <c r="R129" s="66"/>
      <c r="S129" s="65"/>
      <c r="T129" s="65"/>
      <c r="U129" s="66"/>
      <c r="V129" s="65"/>
    </row>
    <row r="130" spans="1:22" ht="36" hidden="1" customHeight="1" x14ac:dyDescent="0.2">
      <c r="A130" s="63" t="s">
        <v>475</v>
      </c>
      <c r="B130" s="63" t="s">
        <v>432</v>
      </c>
      <c r="C130" s="63" t="s">
        <v>1002</v>
      </c>
      <c r="D130" s="63" t="s">
        <v>440</v>
      </c>
      <c r="E130" s="77" t="s">
        <v>1187</v>
      </c>
      <c r="F130" s="66">
        <f>270000+80000</f>
        <v>350000</v>
      </c>
      <c r="G130" s="66">
        <f>H130-F130</f>
        <v>0</v>
      </c>
      <c r="H130" s="66">
        <f>270000+80000</f>
        <v>350000</v>
      </c>
      <c r="L130" s="63"/>
      <c r="M130" s="63"/>
      <c r="N130" s="63"/>
      <c r="O130" s="63"/>
      <c r="P130" s="77"/>
      <c r="Q130" s="65"/>
      <c r="R130" s="66"/>
      <c r="S130" s="65"/>
      <c r="T130" s="65"/>
      <c r="U130" s="66"/>
      <c r="V130" s="65"/>
    </row>
    <row r="131" spans="1:22" ht="29.25" hidden="1" customHeight="1" x14ac:dyDescent="0.2">
      <c r="A131" s="63" t="s">
        <v>475</v>
      </c>
      <c r="B131" s="63" t="s">
        <v>432</v>
      </c>
      <c r="C131" s="63" t="s">
        <v>1002</v>
      </c>
      <c r="D131" s="63" t="s">
        <v>441</v>
      </c>
      <c r="E131" s="77" t="s">
        <v>1188</v>
      </c>
      <c r="F131" s="66">
        <v>50000</v>
      </c>
      <c r="G131" s="66">
        <f>H131-F131</f>
        <v>-17000</v>
      </c>
      <c r="H131" s="66">
        <v>33000</v>
      </c>
      <c r="L131" s="63"/>
      <c r="M131" s="63"/>
      <c r="N131" s="63"/>
      <c r="O131" s="63"/>
      <c r="P131" s="77"/>
      <c r="Q131" s="65"/>
      <c r="R131" s="66"/>
      <c r="S131" s="65"/>
      <c r="T131" s="65"/>
      <c r="U131" s="66"/>
      <c r="V131" s="65"/>
    </row>
    <row r="132" spans="1:22" ht="29.25" hidden="1" customHeight="1" x14ac:dyDescent="0.2">
      <c r="A132" s="63" t="s">
        <v>475</v>
      </c>
      <c r="B132" s="63" t="s">
        <v>432</v>
      </c>
      <c r="C132" s="63" t="s">
        <v>1002</v>
      </c>
      <c r="D132" s="63" t="s">
        <v>443</v>
      </c>
      <c r="E132" s="77" t="s">
        <v>451</v>
      </c>
      <c r="F132" s="66">
        <v>41810</v>
      </c>
      <c r="G132" s="66">
        <f>H132-F132</f>
        <v>0</v>
      </c>
      <c r="H132" s="66">
        <v>41810</v>
      </c>
      <c r="L132" s="63"/>
      <c r="M132" s="63"/>
      <c r="N132" s="63"/>
      <c r="O132" s="63"/>
      <c r="P132" s="77"/>
      <c r="Q132" s="65"/>
      <c r="R132" s="66"/>
      <c r="S132" s="65"/>
      <c r="T132" s="65"/>
      <c r="U132" s="66"/>
      <c r="V132" s="65"/>
    </row>
    <row r="133" spans="1:22" ht="29.25" hidden="1" customHeight="1" x14ac:dyDescent="0.2">
      <c r="A133" s="63" t="s">
        <v>475</v>
      </c>
      <c r="B133" s="63" t="s">
        <v>432</v>
      </c>
      <c r="C133" s="63" t="s">
        <v>1002</v>
      </c>
      <c r="D133" s="63" t="s">
        <v>439</v>
      </c>
      <c r="E133" s="77" t="s">
        <v>1190</v>
      </c>
      <c r="F133" s="66">
        <v>177390</v>
      </c>
      <c r="G133" s="66">
        <f>H133-F133</f>
        <v>17000</v>
      </c>
      <c r="H133" s="66">
        <v>194390</v>
      </c>
      <c r="L133" s="63"/>
      <c r="M133" s="63"/>
      <c r="N133" s="63"/>
      <c r="O133" s="63"/>
      <c r="P133" s="77"/>
      <c r="Q133" s="65"/>
      <c r="R133" s="66"/>
      <c r="S133" s="65"/>
      <c r="T133" s="65"/>
      <c r="U133" s="66"/>
      <c r="V133" s="65"/>
    </row>
    <row r="134" spans="1:22" ht="69" hidden="1" customHeight="1" x14ac:dyDescent="0.2">
      <c r="A134" s="63" t="s">
        <v>475</v>
      </c>
      <c r="B134" s="63" t="s">
        <v>432</v>
      </c>
      <c r="C134" s="63" t="s">
        <v>1199</v>
      </c>
      <c r="D134" s="63"/>
      <c r="E134" s="77" t="s">
        <v>1200</v>
      </c>
      <c r="F134" s="66">
        <f>F135</f>
        <v>182050</v>
      </c>
      <c r="G134" s="66">
        <f t="shared" ref="G134:G140" si="7">H134-F134</f>
        <v>116950</v>
      </c>
      <c r="H134" s="66">
        <f>H135</f>
        <v>299000</v>
      </c>
      <c r="L134" s="63"/>
      <c r="M134" s="63"/>
      <c r="N134" s="63"/>
      <c r="O134" s="63"/>
      <c r="P134" s="77"/>
      <c r="Q134" s="65"/>
      <c r="R134" s="66"/>
      <c r="S134" s="65"/>
      <c r="T134" s="65"/>
      <c r="U134" s="66"/>
      <c r="V134" s="65"/>
    </row>
    <row r="135" spans="1:22" ht="29.25" hidden="1" customHeight="1" x14ac:dyDescent="0.2">
      <c r="A135" s="63" t="s">
        <v>475</v>
      </c>
      <c r="B135" s="63" t="s">
        <v>432</v>
      </c>
      <c r="C135" s="63" t="s">
        <v>1199</v>
      </c>
      <c r="D135" s="63" t="s">
        <v>443</v>
      </c>
      <c r="E135" s="77" t="s">
        <v>451</v>
      </c>
      <c r="F135" s="66">
        <v>182050</v>
      </c>
      <c r="G135" s="66">
        <f t="shared" si="7"/>
        <v>116950</v>
      </c>
      <c r="H135" s="66">
        <v>299000</v>
      </c>
      <c r="L135" s="63"/>
      <c r="M135" s="63"/>
      <c r="N135" s="63"/>
      <c r="O135" s="63"/>
      <c r="P135" s="77"/>
      <c r="Q135" s="65"/>
      <c r="R135" s="66"/>
      <c r="S135" s="65"/>
      <c r="T135" s="65"/>
      <c r="U135" s="66"/>
      <c r="V135" s="65"/>
    </row>
    <row r="136" spans="1:22" ht="57.75" hidden="1" customHeight="1" x14ac:dyDescent="0.2">
      <c r="A136" s="63" t="s">
        <v>475</v>
      </c>
      <c r="B136" s="63" t="s">
        <v>432</v>
      </c>
      <c r="C136" s="63" t="s">
        <v>1201</v>
      </c>
      <c r="D136" s="63"/>
      <c r="E136" s="77" t="s">
        <v>1202</v>
      </c>
      <c r="F136" s="66">
        <f>F137</f>
        <v>52805.13</v>
      </c>
      <c r="G136" s="66">
        <f t="shared" si="7"/>
        <v>0</v>
      </c>
      <c r="H136" s="66">
        <f>H137</f>
        <v>52805.13</v>
      </c>
      <c r="L136" s="63"/>
      <c r="M136" s="63"/>
      <c r="N136" s="63"/>
      <c r="O136" s="63"/>
      <c r="P136" s="77"/>
      <c r="Q136" s="65"/>
      <c r="R136" s="66"/>
      <c r="S136" s="65"/>
      <c r="T136" s="65"/>
      <c r="U136" s="66"/>
      <c r="V136" s="65"/>
    </row>
    <row r="137" spans="1:22" ht="29.25" hidden="1" customHeight="1" x14ac:dyDescent="0.2">
      <c r="A137" s="63" t="s">
        <v>475</v>
      </c>
      <c r="B137" s="63" t="s">
        <v>432</v>
      </c>
      <c r="C137" s="63" t="s">
        <v>1201</v>
      </c>
      <c r="D137" s="63" t="s">
        <v>439</v>
      </c>
      <c r="E137" s="77" t="s">
        <v>1190</v>
      </c>
      <c r="F137" s="66">
        <v>52805.13</v>
      </c>
      <c r="G137" s="66">
        <f t="shared" si="7"/>
        <v>0</v>
      </c>
      <c r="H137" s="66">
        <v>52805.13</v>
      </c>
      <c r="L137" s="63"/>
      <c r="M137" s="63"/>
      <c r="N137" s="63"/>
      <c r="O137" s="63"/>
      <c r="P137" s="77"/>
      <c r="Q137" s="65"/>
      <c r="R137" s="66"/>
      <c r="S137" s="65"/>
      <c r="T137" s="65"/>
      <c r="U137" s="66"/>
      <c r="V137" s="65"/>
    </row>
    <row r="138" spans="1:22" ht="34.5" hidden="1" customHeight="1" x14ac:dyDescent="0.2">
      <c r="A138" s="63" t="s">
        <v>475</v>
      </c>
      <c r="B138" s="63" t="s">
        <v>432</v>
      </c>
      <c r="C138" s="63" t="s">
        <v>1221</v>
      </c>
      <c r="D138" s="63"/>
      <c r="E138" s="77" t="s">
        <v>1222</v>
      </c>
      <c r="F138" s="66">
        <f>F139+F140</f>
        <v>0</v>
      </c>
      <c r="G138" s="66">
        <f t="shared" si="7"/>
        <v>603134</v>
      </c>
      <c r="H138" s="66">
        <f>H139+H140</f>
        <v>603134</v>
      </c>
      <c r="L138" s="63"/>
      <c r="M138" s="63"/>
      <c r="N138" s="63"/>
      <c r="O138" s="63"/>
      <c r="P138" s="77"/>
      <c r="Q138" s="65"/>
      <c r="R138" s="66"/>
      <c r="S138" s="65"/>
      <c r="T138" s="65"/>
      <c r="U138" s="66"/>
      <c r="V138" s="65"/>
    </row>
    <row r="139" spans="1:22" ht="29.25" hidden="1" customHeight="1" x14ac:dyDescent="0.2">
      <c r="A139" s="63" t="s">
        <v>475</v>
      </c>
      <c r="B139" s="63" t="s">
        <v>432</v>
      </c>
      <c r="C139" s="63" t="s">
        <v>1221</v>
      </c>
      <c r="D139" s="63" t="s">
        <v>443</v>
      </c>
      <c r="E139" s="77" t="s">
        <v>451</v>
      </c>
      <c r="F139" s="66">
        <v>0</v>
      </c>
      <c r="G139" s="66">
        <f t="shared" si="7"/>
        <v>53134</v>
      </c>
      <c r="H139" s="66">
        <v>53134</v>
      </c>
      <c r="L139" s="63"/>
      <c r="M139" s="63"/>
      <c r="N139" s="63"/>
      <c r="O139" s="63"/>
      <c r="P139" s="77"/>
      <c r="Q139" s="65"/>
      <c r="R139" s="66"/>
      <c r="S139" s="65"/>
      <c r="T139" s="65"/>
      <c r="U139" s="66"/>
      <c r="V139" s="65"/>
    </row>
    <row r="140" spans="1:22" ht="29.25" hidden="1" customHeight="1" x14ac:dyDescent="0.2">
      <c r="A140" s="63" t="s">
        <v>475</v>
      </c>
      <c r="B140" s="63" t="s">
        <v>432</v>
      </c>
      <c r="C140" s="63" t="s">
        <v>1221</v>
      </c>
      <c r="D140" s="63" t="s">
        <v>439</v>
      </c>
      <c r="E140" s="77" t="s">
        <v>1190</v>
      </c>
      <c r="F140" s="66">
        <v>0</v>
      </c>
      <c r="G140" s="66">
        <f t="shared" si="7"/>
        <v>550000</v>
      </c>
      <c r="H140" s="66">
        <v>550000</v>
      </c>
      <c r="L140" s="63"/>
      <c r="M140" s="63"/>
      <c r="N140" s="63"/>
      <c r="O140" s="63"/>
      <c r="P140" s="77"/>
      <c r="Q140" s="65"/>
      <c r="R140" s="66"/>
      <c r="S140" s="65"/>
      <c r="T140" s="65"/>
      <c r="U140" s="66"/>
      <c r="V140" s="65"/>
    </row>
    <row r="141" spans="1:22" ht="66" hidden="1" customHeight="1" x14ac:dyDescent="0.2">
      <c r="A141" s="63" t="s">
        <v>475</v>
      </c>
      <c r="B141" s="63" t="s">
        <v>432</v>
      </c>
      <c r="C141" s="63" t="s">
        <v>874</v>
      </c>
      <c r="D141" s="63"/>
      <c r="E141" s="77" t="s">
        <v>1156</v>
      </c>
      <c r="F141" s="65">
        <f>F142+F143</f>
        <v>175000</v>
      </c>
      <c r="G141" s="66">
        <f t="shared" si="4"/>
        <v>0</v>
      </c>
      <c r="H141" s="65">
        <f>H142+H143</f>
        <v>175000</v>
      </c>
      <c r="L141" s="63" t="s">
        <v>475</v>
      </c>
      <c r="M141" s="63" t="s">
        <v>432</v>
      </c>
      <c r="N141" s="63" t="s">
        <v>874</v>
      </c>
      <c r="O141" s="63"/>
      <c r="P141" s="77" t="s">
        <v>875</v>
      </c>
      <c r="Q141" s="65">
        <f>Q142+Q143</f>
        <v>0</v>
      </c>
      <c r="R141" s="66">
        <f t="shared" si="6"/>
        <v>0</v>
      </c>
      <c r="S141" s="65">
        <f>S142+S143</f>
        <v>0</v>
      </c>
      <c r="T141" s="65">
        <f>T142+T143</f>
        <v>0</v>
      </c>
      <c r="U141" s="66">
        <f t="shared" si="5"/>
        <v>0</v>
      </c>
      <c r="V141" s="65"/>
    </row>
    <row r="142" spans="1:22" ht="26.25" hidden="1" customHeight="1" x14ac:dyDescent="0.2">
      <c r="A142" s="63" t="s">
        <v>475</v>
      </c>
      <c r="B142" s="63" t="s">
        <v>432</v>
      </c>
      <c r="C142" s="63" t="s">
        <v>874</v>
      </c>
      <c r="D142" s="63" t="s">
        <v>443</v>
      </c>
      <c r="E142" s="77" t="s">
        <v>451</v>
      </c>
      <c r="F142" s="65">
        <f>33500-23500</f>
        <v>10000</v>
      </c>
      <c r="G142" s="66">
        <f t="shared" si="4"/>
        <v>0</v>
      </c>
      <c r="H142" s="65">
        <f>33500-23500</f>
        <v>10000</v>
      </c>
      <c r="I142" s="68">
        <v>3</v>
      </c>
      <c r="J142" s="74">
        <f>H141+H212+H215+H643+H650+H654+H660+H688+H694+H697</f>
        <v>36014138</v>
      </c>
      <c r="L142" s="63" t="s">
        <v>475</v>
      </c>
      <c r="M142" s="63" t="s">
        <v>432</v>
      </c>
      <c r="N142" s="63" t="s">
        <v>874</v>
      </c>
      <c r="O142" s="63" t="s">
        <v>443</v>
      </c>
      <c r="P142" s="77" t="s">
        <v>451</v>
      </c>
      <c r="Q142" s="65">
        <v>0</v>
      </c>
      <c r="R142" s="66">
        <f t="shared" si="6"/>
        <v>0</v>
      </c>
      <c r="S142" s="65">
        <v>0</v>
      </c>
      <c r="T142" s="65">
        <v>0</v>
      </c>
      <c r="U142" s="66">
        <f t="shared" si="5"/>
        <v>0</v>
      </c>
      <c r="V142" s="65"/>
    </row>
    <row r="143" spans="1:22" ht="27.75" hidden="1" customHeight="1" x14ac:dyDescent="0.2">
      <c r="A143" s="63" t="s">
        <v>475</v>
      </c>
      <c r="B143" s="63" t="s">
        <v>432</v>
      </c>
      <c r="C143" s="63" t="s">
        <v>874</v>
      </c>
      <c r="D143" s="63" t="s">
        <v>439</v>
      </c>
      <c r="E143" s="77" t="s">
        <v>1190</v>
      </c>
      <c r="F143" s="65">
        <f>141500+23500</f>
        <v>165000</v>
      </c>
      <c r="G143" s="66">
        <f t="shared" si="4"/>
        <v>0</v>
      </c>
      <c r="H143" s="65">
        <f>141500+23500</f>
        <v>165000</v>
      </c>
      <c r="L143" s="63" t="s">
        <v>475</v>
      </c>
      <c r="M143" s="63" t="s">
        <v>432</v>
      </c>
      <c r="N143" s="63" t="s">
        <v>874</v>
      </c>
      <c r="O143" s="63" t="s">
        <v>439</v>
      </c>
      <c r="P143" s="77" t="s">
        <v>452</v>
      </c>
      <c r="Q143" s="65">
        <v>0</v>
      </c>
      <c r="R143" s="66">
        <f t="shared" si="6"/>
        <v>0</v>
      </c>
      <c r="S143" s="65">
        <v>0</v>
      </c>
      <c r="T143" s="65">
        <v>0</v>
      </c>
      <c r="U143" s="66">
        <f t="shared" si="5"/>
        <v>0</v>
      </c>
      <c r="V143" s="65"/>
    </row>
    <row r="144" spans="1:22" ht="18" customHeight="1" x14ac:dyDescent="0.2">
      <c r="A144" s="63" t="s">
        <v>475</v>
      </c>
      <c r="B144" s="63" t="s">
        <v>432</v>
      </c>
      <c r="C144" s="63" t="s">
        <v>685</v>
      </c>
      <c r="D144" s="63"/>
      <c r="E144" s="77" t="s">
        <v>88</v>
      </c>
      <c r="F144" s="65">
        <f>F145</f>
        <v>0</v>
      </c>
      <c r="G144" s="66">
        <f t="shared" si="4"/>
        <v>0</v>
      </c>
      <c r="H144" s="65">
        <f>H145</f>
        <v>0</v>
      </c>
      <c r="L144" s="63" t="s">
        <v>475</v>
      </c>
      <c r="M144" s="63" t="s">
        <v>432</v>
      </c>
      <c r="N144" s="63" t="s">
        <v>685</v>
      </c>
      <c r="O144" s="63"/>
      <c r="P144" s="77" t="s">
        <v>88</v>
      </c>
      <c r="Q144" s="65">
        <f>Q145</f>
        <v>727300</v>
      </c>
      <c r="R144" s="66">
        <f t="shared" si="6"/>
        <v>-727300</v>
      </c>
      <c r="S144" s="65">
        <f>S145</f>
        <v>0</v>
      </c>
      <c r="T144" s="65">
        <f>T145</f>
        <v>0</v>
      </c>
      <c r="U144" s="66">
        <f t="shared" si="5"/>
        <v>0</v>
      </c>
      <c r="V144" s="65"/>
    </row>
    <row r="145" spans="1:23" ht="19.5" customHeight="1" x14ac:dyDescent="0.2">
      <c r="A145" s="63" t="s">
        <v>475</v>
      </c>
      <c r="B145" s="63" t="s">
        <v>432</v>
      </c>
      <c r="C145" s="63" t="s">
        <v>685</v>
      </c>
      <c r="D145" s="63" t="s">
        <v>440</v>
      </c>
      <c r="E145" s="77" t="s">
        <v>449</v>
      </c>
      <c r="F145" s="65">
        <v>0</v>
      </c>
      <c r="G145" s="66">
        <f t="shared" si="4"/>
        <v>0</v>
      </c>
      <c r="H145" s="65">
        <v>0</v>
      </c>
      <c r="L145" s="63" t="s">
        <v>475</v>
      </c>
      <c r="M145" s="63" t="s">
        <v>432</v>
      </c>
      <c r="N145" s="63" t="s">
        <v>685</v>
      </c>
      <c r="O145" s="63" t="s">
        <v>440</v>
      </c>
      <c r="P145" s="77" t="s">
        <v>449</v>
      </c>
      <c r="Q145" s="65">
        <f>558600+168700</f>
        <v>727300</v>
      </c>
      <c r="R145" s="66">
        <f t="shared" si="6"/>
        <v>-727300</v>
      </c>
      <c r="S145" s="65">
        <v>0</v>
      </c>
      <c r="T145" s="65">
        <v>0</v>
      </c>
      <c r="U145" s="66">
        <f t="shared" si="5"/>
        <v>0</v>
      </c>
      <c r="V145" s="65"/>
    </row>
    <row r="146" spans="1:23" ht="20.25" customHeight="1" x14ac:dyDescent="0.2">
      <c r="A146" s="63" t="s">
        <v>475</v>
      </c>
      <c r="B146" s="63" t="s">
        <v>432</v>
      </c>
      <c r="C146" s="63" t="s">
        <v>407</v>
      </c>
      <c r="D146" s="63"/>
      <c r="E146" s="77" t="s">
        <v>88</v>
      </c>
      <c r="F146" s="65">
        <f>F147</f>
        <v>0</v>
      </c>
      <c r="G146" s="66">
        <f t="shared" si="4"/>
        <v>0</v>
      </c>
      <c r="H146" s="65">
        <f>H147</f>
        <v>0</v>
      </c>
      <c r="L146" s="63" t="s">
        <v>475</v>
      </c>
      <c r="M146" s="63" t="s">
        <v>432</v>
      </c>
      <c r="N146" s="63" t="s">
        <v>407</v>
      </c>
      <c r="O146" s="63"/>
      <c r="P146" s="77" t="s">
        <v>88</v>
      </c>
      <c r="Q146" s="65">
        <f>Q147</f>
        <v>1897305</v>
      </c>
      <c r="R146" s="66">
        <f t="shared" si="6"/>
        <v>-1897305</v>
      </c>
      <c r="S146" s="65">
        <f>S147</f>
        <v>0</v>
      </c>
      <c r="T146" s="65">
        <f>T147</f>
        <v>0</v>
      </c>
      <c r="U146" s="66">
        <f t="shared" si="5"/>
        <v>0</v>
      </c>
      <c r="V146" s="65"/>
    </row>
    <row r="147" spans="1:23" ht="20.25" customHeight="1" x14ac:dyDescent="0.2">
      <c r="A147" s="63" t="s">
        <v>475</v>
      </c>
      <c r="B147" s="63" t="s">
        <v>432</v>
      </c>
      <c r="C147" s="63" t="s">
        <v>407</v>
      </c>
      <c r="D147" s="63" t="s">
        <v>459</v>
      </c>
      <c r="E147" s="77" t="s">
        <v>449</v>
      </c>
      <c r="F147" s="65">
        <v>0</v>
      </c>
      <c r="G147" s="66">
        <f t="shared" si="4"/>
        <v>0</v>
      </c>
      <c r="H147" s="65">
        <v>0</v>
      </c>
      <c r="L147" s="63" t="s">
        <v>475</v>
      </c>
      <c r="M147" s="63" t="s">
        <v>432</v>
      </c>
      <c r="N147" s="63" t="s">
        <v>407</v>
      </c>
      <c r="O147" s="63" t="s">
        <v>459</v>
      </c>
      <c r="P147" s="77" t="s">
        <v>449</v>
      </c>
      <c r="Q147" s="65">
        <f>1457205+440100</f>
        <v>1897305</v>
      </c>
      <c r="R147" s="66">
        <f t="shared" si="6"/>
        <v>-1897305</v>
      </c>
      <c r="S147" s="65">
        <v>0</v>
      </c>
      <c r="T147" s="65">
        <v>0</v>
      </c>
      <c r="U147" s="66">
        <f t="shared" si="5"/>
        <v>0</v>
      </c>
      <c r="V147" s="65"/>
    </row>
    <row r="148" spans="1:23" ht="24" customHeight="1" x14ac:dyDescent="0.2">
      <c r="A148" s="63" t="s">
        <v>475</v>
      </c>
      <c r="B148" s="63" t="s">
        <v>432</v>
      </c>
      <c r="C148" s="63" t="s">
        <v>859</v>
      </c>
      <c r="D148" s="63"/>
      <c r="E148" s="77" t="s">
        <v>498</v>
      </c>
      <c r="F148" s="65">
        <f>F149</f>
        <v>7000</v>
      </c>
      <c r="G148" s="66">
        <f t="shared" si="4"/>
        <v>0</v>
      </c>
      <c r="H148" s="65">
        <f>H149</f>
        <v>7000</v>
      </c>
      <c r="L148" s="63" t="s">
        <v>475</v>
      </c>
      <c r="M148" s="63" t="s">
        <v>432</v>
      </c>
      <c r="N148" s="63" t="s">
        <v>859</v>
      </c>
      <c r="O148" s="63"/>
      <c r="P148" s="77" t="s">
        <v>498</v>
      </c>
      <c r="Q148" s="65">
        <f>Q149</f>
        <v>0</v>
      </c>
      <c r="R148" s="66">
        <f t="shared" si="6"/>
        <v>0</v>
      </c>
      <c r="S148" s="65">
        <f>S149</f>
        <v>0</v>
      </c>
      <c r="T148" s="65">
        <f>T149</f>
        <v>0</v>
      </c>
      <c r="U148" s="66">
        <f t="shared" si="5"/>
        <v>0</v>
      </c>
      <c r="V148" s="65"/>
    </row>
    <row r="149" spans="1:23" ht="28.5" customHeight="1" x14ac:dyDescent="0.2">
      <c r="A149" s="63" t="s">
        <v>475</v>
      </c>
      <c r="B149" s="63" t="s">
        <v>432</v>
      </c>
      <c r="C149" s="63" t="s">
        <v>859</v>
      </c>
      <c r="D149" s="63" t="s">
        <v>439</v>
      </c>
      <c r="E149" s="77" t="s">
        <v>1190</v>
      </c>
      <c r="F149" s="65">
        <v>7000</v>
      </c>
      <c r="G149" s="66">
        <f t="shared" si="4"/>
        <v>0</v>
      </c>
      <c r="H149" s="65">
        <v>7000</v>
      </c>
      <c r="L149" s="63" t="s">
        <v>475</v>
      </c>
      <c r="M149" s="63" t="s">
        <v>432</v>
      </c>
      <c r="N149" s="63" t="s">
        <v>859</v>
      </c>
      <c r="O149" s="63" t="s">
        <v>439</v>
      </c>
      <c r="P149" s="77" t="s">
        <v>452</v>
      </c>
      <c r="Q149" s="65">
        <v>0</v>
      </c>
      <c r="R149" s="66">
        <f t="shared" si="6"/>
        <v>0</v>
      </c>
      <c r="S149" s="65">
        <v>0</v>
      </c>
      <c r="T149" s="65">
        <v>0</v>
      </c>
      <c r="U149" s="66">
        <f t="shared" si="5"/>
        <v>0</v>
      </c>
      <c r="V149" s="65"/>
    </row>
    <row r="150" spans="1:23" ht="28.5" customHeight="1" x14ac:dyDescent="0.2">
      <c r="A150" s="63" t="s">
        <v>475</v>
      </c>
      <c r="B150" s="63" t="s">
        <v>432</v>
      </c>
      <c r="C150" s="63" t="s">
        <v>857</v>
      </c>
      <c r="D150" s="63"/>
      <c r="E150" s="77" t="s">
        <v>856</v>
      </c>
      <c r="F150" s="65">
        <f>F151+F152</f>
        <v>59600</v>
      </c>
      <c r="G150" s="66">
        <f t="shared" si="4"/>
        <v>0</v>
      </c>
      <c r="H150" s="65">
        <f>H151+H152</f>
        <v>59600</v>
      </c>
      <c r="L150" s="63" t="s">
        <v>475</v>
      </c>
      <c r="M150" s="63" t="s">
        <v>432</v>
      </c>
      <c r="N150" s="63" t="s">
        <v>857</v>
      </c>
      <c r="O150" s="63"/>
      <c r="P150" s="77" t="s">
        <v>856</v>
      </c>
      <c r="Q150" s="65">
        <f>Q151+Q152</f>
        <v>0</v>
      </c>
      <c r="R150" s="66">
        <f t="shared" si="6"/>
        <v>0</v>
      </c>
      <c r="S150" s="65">
        <f>S151+S152</f>
        <v>0</v>
      </c>
      <c r="T150" s="65">
        <f>T151+T152</f>
        <v>0</v>
      </c>
      <c r="U150" s="66">
        <f t="shared" si="5"/>
        <v>0</v>
      </c>
      <c r="V150" s="65"/>
    </row>
    <row r="151" spans="1:23" ht="28.5" customHeight="1" x14ac:dyDescent="0.2">
      <c r="A151" s="63" t="s">
        <v>475</v>
      </c>
      <c r="B151" s="63" t="s">
        <v>432</v>
      </c>
      <c r="C151" s="63" t="s">
        <v>857</v>
      </c>
      <c r="D151" s="63" t="s">
        <v>443</v>
      </c>
      <c r="E151" s="77" t="s">
        <v>451</v>
      </c>
      <c r="F151" s="65">
        <v>14000</v>
      </c>
      <c r="G151" s="66">
        <f t="shared" si="4"/>
        <v>0</v>
      </c>
      <c r="H151" s="65">
        <v>14000</v>
      </c>
      <c r="L151" s="63" t="s">
        <v>475</v>
      </c>
      <c r="M151" s="63" t="s">
        <v>432</v>
      </c>
      <c r="N151" s="63" t="s">
        <v>857</v>
      </c>
      <c r="O151" s="63" t="s">
        <v>443</v>
      </c>
      <c r="P151" s="77" t="s">
        <v>451</v>
      </c>
      <c r="Q151" s="65">
        <v>0</v>
      </c>
      <c r="R151" s="66">
        <f t="shared" si="6"/>
        <v>0</v>
      </c>
      <c r="S151" s="65">
        <v>0</v>
      </c>
      <c r="T151" s="65">
        <v>0</v>
      </c>
      <c r="U151" s="66">
        <f t="shared" si="5"/>
        <v>0</v>
      </c>
      <c r="V151" s="65"/>
    </row>
    <row r="152" spans="1:23" ht="28.5" customHeight="1" x14ac:dyDescent="0.2">
      <c r="A152" s="63" t="s">
        <v>475</v>
      </c>
      <c r="B152" s="63" t="s">
        <v>432</v>
      </c>
      <c r="C152" s="63" t="s">
        <v>857</v>
      </c>
      <c r="D152" s="63" t="s">
        <v>439</v>
      </c>
      <c r="E152" s="77" t="s">
        <v>1190</v>
      </c>
      <c r="F152" s="65">
        <f>36000+9600</f>
        <v>45600</v>
      </c>
      <c r="G152" s="66">
        <f t="shared" si="4"/>
        <v>0</v>
      </c>
      <c r="H152" s="65">
        <f>36000+9600</f>
        <v>45600</v>
      </c>
      <c r="L152" s="63" t="s">
        <v>475</v>
      </c>
      <c r="M152" s="63" t="s">
        <v>432</v>
      </c>
      <c r="N152" s="63" t="s">
        <v>857</v>
      </c>
      <c r="O152" s="63" t="s">
        <v>439</v>
      </c>
      <c r="P152" s="77" t="s">
        <v>452</v>
      </c>
      <c r="Q152" s="65">
        <v>0</v>
      </c>
      <c r="R152" s="66">
        <f t="shared" si="6"/>
        <v>0</v>
      </c>
      <c r="S152" s="65">
        <v>0</v>
      </c>
      <c r="T152" s="65">
        <v>0</v>
      </c>
      <c r="U152" s="66">
        <f t="shared" si="5"/>
        <v>0</v>
      </c>
      <c r="V152" s="65"/>
    </row>
    <row r="153" spans="1:23" ht="42" customHeight="1" x14ac:dyDescent="0.2">
      <c r="A153" s="63" t="s">
        <v>475</v>
      </c>
      <c r="B153" s="63" t="s">
        <v>432</v>
      </c>
      <c r="C153" s="63" t="s">
        <v>858</v>
      </c>
      <c r="D153" s="63"/>
      <c r="E153" s="77" t="s">
        <v>333</v>
      </c>
      <c r="F153" s="65">
        <f>F154+F155+F156</f>
        <v>188300</v>
      </c>
      <c r="G153" s="66">
        <f t="shared" si="4"/>
        <v>0</v>
      </c>
      <c r="H153" s="65">
        <f>H154+H155+H156</f>
        <v>188300</v>
      </c>
      <c r="L153" s="63" t="s">
        <v>475</v>
      </c>
      <c r="M153" s="63" t="s">
        <v>432</v>
      </c>
      <c r="N153" s="63" t="s">
        <v>858</v>
      </c>
      <c r="O153" s="63"/>
      <c r="P153" s="77" t="s">
        <v>333</v>
      </c>
      <c r="Q153" s="65">
        <f>Q154+Q155+Q156</f>
        <v>0</v>
      </c>
      <c r="R153" s="66">
        <f t="shared" si="6"/>
        <v>141476</v>
      </c>
      <c r="S153" s="65">
        <f>S154+S155+S156</f>
        <v>141476</v>
      </c>
      <c r="T153" s="65">
        <f>T154+T155+T156</f>
        <v>141476</v>
      </c>
      <c r="U153" s="66">
        <f t="shared" si="5"/>
        <v>-141476</v>
      </c>
      <c r="V153" s="65"/>
    </row>
    <row r="154" spans="1:23" ht="33.75" customHeight="1" x14ac:dyDescent="0.2">
      <c r="A154" s="63" t="s">
        <v>475</v>
      </c>
      <c r="B154" s="63" t="s">
        <v>432</v>
      </c>
      <c r="C154" s="63" t="s">
        <v>858</v>
      </c>
      <c r="D154" s="63" t="s">
        <v>440</v>
      </c>
      <c r="E154" s="77" t="s">
        <v>1187</v>
      </c>
      <c r="F154" s="65">
        <f>109588+31888</f>
        <v>141476</v>
      </c>
      <c r="G154" s="66">
        <f t="shared" si="4"/>
        <v>0</v>
      </c>
      <c r="H154" s="65">
        <f>109588+31888</f>
        <v>141476</v>
      </c>
      <c r="L154" s="63" t="s">
        <v>475</v>
      </c>
      <c r="M154" s="63" t="s">
        <v>432</v>
      </c>
      <c r="N154" s="63" t="s">
        <v>858</v>
      </c>
      <c r="O154" s="63" t="s">
        <v>440</v>
      </c>
      <c r="P154" s="77" t="s">
        <v>449</v>
      </c>
      <c r="Q154" s="65">
        <v>0</v>
      </c>
      <c r="R154" s="66">
        <f t="shared" si="6"/>
        <v>141476</v>
      </c>
      <c r="S154" s="65">
        <f>109588+31888</f>
        <v>141476</v>
      </c>
      <c r="T154" s="65">
        <f>109588+31888</f>
        <v>141476</v>
      </c>
      <c r="U154" s="66">
        <f t="shared" si="5"/>
        <v>-141476</v>
      </c>
      <c r="V154" s="65"/>
    </row>
    <row r="155" spans="1:23" ht="28.5" customHeight="1" x14ac:dyDescent="0.2">
      <c r="A155" s="63" t="s">
        <v>475</v>
      </c>
      <c r="B155" s="63" t="s">
        <v>432</v>
      </c>
      <c r="C155" s="63" t="s">
        <v>858</v>
      </c>
      <c r="D155" s="63" t="s">
        <v>443</v>
      </c>
      <c r="E155" s="77" t="s">
        <v>451</v>
      </c>
      <c r="F155" s="65">
        <v>30000</v>
      </c>
      <c r="G155" s="66">
        <f t="shared" si="4"/>
        <v>0</v>
      </c>
      <c r="H155" s="65">
        <v>30000</v>
      </c>
      <c r="L155" s="63" t="s">
        <v>475</v>
      </c>
      <c r="M155" s="63" t="s">
        <v>432</v>
      </c>
      <c r="N155" s="63" t="s">
        <v>858</v>
      </c>
      <c r="O155" s="63" t="s">
        <v>443</v>
      </c>
      <c r="P155" s="77" t="s">
        <v>451</v>
      </c>
      <c r="Q155" s="65">
        <v>0</v>
      </c>
      <c r="R155" s="66">
        <f t="shared" si="6"/>
        <v>0</v>
      </c>
      <c r="S155" s="65">
        <v>0</v>
      </c>
      <c r="T155" s="65">
        <v>0</v>
      </c>
      <c r="U155" s="66">
        <f t="shared" si="5"/>
        <v>0</v>
      </c>
      <c r="V155" s="65"/>
    </row>
    <row r="156" spans="1:23" ht="28.5" customHeight="1" x14ac:dyDescent="0.2">
      <c r="A156" s="63" t="s">
        <v>475</v>
      </c>
      <c r="B156" s="63" t="s">
        <v>432</v>
      </c>
      <c r="C156" s="63" t="s">
        <v>858</v>
      </c>
      <c r="D156" s="63" t="s">
        <v>439</v>
      </c>
      <c r="E156" s="77" t="s">
        <v>1190</v>
      </c>
      <c r="F156" s="65">
        <v>16824</v>
      </c>
      <c r="G156" s="66">
        <f t="shared" si="4"/>
        <v>0</v>
      </c>
      <c r="H156" s="65">
        <v>16824</v>
      </c>
      <c r="L156" s="63" t="s">
        <v>475</v>
      </c>
      <c r="M156" s="63" t="s">
        <v>432</v>
      </c>
      <c r="N156" s="63" t="s">
        <v>858</v>
      </c>
      <c r="O156" s="63" t="s">
        <v>439</v>
      </c>
      <c r="P156" s="77" t="s">
        <v>452</v>
      </c>
      <c r="Q156" s="65">
        <v>0</v>
      </c>
      <c r="R156" s="66">
        <f t="shared" si="6"/>
        <v>0</v>
      </c>
      <c r="S156" s="65">
        <v>0</v>
      </c>
      <c r="T156" s="65">
        <v>0</v>
      </c>
      <c r="U156" s="66">
        <f t="shared" si="5"/>
        <v>0</v>
      </c>
      <c r="V156" s="65"/>
    </row>
    <row r="157" spans="1:23" ht="28.5" customHeight="1" x14ac:dyDescent="0.2">
      <c r="A157" s="63" t="s">
        <v>475</v>
      </c>
      <c r="B157" s="63" t="s">
        <v>432</v>
      </c>
      <c r="C157" s="63" t="s">
        <v>1054</v>
      </c>
      <c r="D157" s="63"/>
      <c r="E157" s="77" t="s">
        <v>776</v>
      </c>
      <c r="F157" s="65">
        <f>F158</f>
        <v>521470</v>
      </c>
      <c r="G157" s="66">
        <f t="shared" si="4"/>
        <v>0</v>
      </c>
      <c r="H157" s="65">
        <f>H158</f>
        <v>521470</v>
      </c>
      <c r="L157" s="63" t="s">
        <v>475</v>
      </c>
      <c r="M157" s="63" t="s">
        <v>432</v>
      </c>
      <c r="N157" s="63" t="s">
        <v>734</v>
      </c>
      <c r="O157" s="63"/>
      <c r="P157" s="77" t="s">
        <v>776</v>
      </c>
      <c r="Q157" s="65">
        <f>Q158</f>
        <v>0</v>
      </c>
      <c r="R157" s="66">
        <f t="shared" si="6"/>
        <v>521470</v>
      </c>
      <c r="S157" s="65">
        <f>S158</f>
        <v>521470</v>
      </c>
      <c r="T157" s="65">
        <f>T158</f>
        <v>521470</v>
      </c>
      <c r="U157" s="66">
        <f t="shared" si="5"/>
        <v>-521470</v>
      </c>
      <c r="V157" s="65"/>
    </row>
    <row r="158" spans="1:23" ht="35.25" customHeight="1" x14ac:dyDescent="0.2">
      <c r="A158" s="63" t="s">
        <v>475</v>
      </c>
      <c r="B158" s="63" t="s">
        <v>432</v>
      </c>
      <c r="C158" s="63" t="s">
        <v>1054</v>
      </c>
      <c r="D158" s="63" t="s">
        <v>440</v>
      </c>
      <c r="E158" s="77" t="s">
        <v>1187</v>
      </c>
      <c r="F158" s="65">
        <f>400500+120970</f>
        <v>521470</v>
      </c>
      <c r="G158" s="66">
        <f t="shared" si="4"/>
        <v>0</v>
      </c>
      <c r="H158" s="65">
        <f>400500+120970</f>
        <v>521470</v>
      </c>
      <c r="L158" s="63" t="s">
        <v>475</v>
      </c>
      <c r="M158" s="63" t="s">
        <v>432</v>
      </c>
      <c r="N158" s="63" t="s">
        <v>734</v>
      </c>
      <c r="O158" s="63" t="s">
        <v>440</v>
      </c>
      <c r="P158" s="77" t="s">
        <v>449</v>
      </c>
      <c r="Q158" s="65">
        <v>0</v>
      </c>
      <c r="R158" s="66">
        <f t="shared" si="6"/>
        <v>521470</v>
      </c>
      <c r="S158" s="65">
        <f>400500+120970</f>
        <v>521470</v>
      </c>
      <c r="T158" s="65">
        <f>400500+120970</f>
        <v>521470</v>
      </c>
      <c r="U158" s="66">
        <f t="shared" si="5"/>
        <v>-521470</v>
      </c>
      <c r="V158" s="65"/>
      <c r="W158" s="68" t="s">
        <v>1009</v>
      </c>
    </row>
    <row r="159" spans="1:23" ht="18" hidden="1" customHeight="1" x14ac:dyDescent="0.2">
      <c r="A159" s="63" t="s">
        <v>475</v>
      </c>
      <c r="B159" s="63" t="s">
        <v>743</v>
      </c>
      <c r="C159" s="63"/>
      <c r="D159" s="63"/>
      <c r="E159" s="77" t="s">
        <v>746</v>
      </c>
      <c r="F159" s="65">
        <f>F160</f>
        <v>17850</v>
      </c>
      <c r="G159" s="66">
        <f t="shared" ref="G159:G250" si="8">H159-F159</f>
        <v>0</v>
      </c>
      <c r="H159" s="65">
        <f>H160</f>
        <v>17850</v>
      </c>
      <c r="L159" s="63" t="s">
        <v>475</v>
      </c>
      <c r="M159" s="63" t="s">
        <v>743</v>
      </c>
      <c r="N159" s="63"/>
      <c r="O159" s="63"/>
      <c r="P159" s="77" t="s">
        <v>746</v>
      </c>
      <c r="Q159" s="65">
        <f>Q160</f>
        <v>0</v>
      </c>
      <c r="R159" s="66">
        <f t="shared" si="6"/>
        <v>0</v>
      </c>
      <c r="S159" s="65">
        <f>S160</f>
        <v>0</v>
      </c>
      <c r="T159" s="65">
        <f>T160</f>
        <v>0</v>
      </c>
      <c r="U159" s="66">
        <f t="shared" si="5"/>
        <v>0</v>
      </c>
      <c r="V159" s="65"/>
    </row>
    <row r="160" spans="1:23" ht="18" customHeight="1" x14ac:dyDescent="0.2">
      <c r="A160" s="63" t="s">
        <v>475</v>
      </c>
      <c r="B160" s="63" t="s">
        <v>743</v>
      </c>
      <c r="C160" s="63" t="s">
        <v>744</v>
      </c>
      <c r="D160" s="63"/>
      <c r="E160" s="77" t="s">
        <v>781</v>
      </c>
      <c r="F160" s="65">
        <f>F161</f>
        <v>17850</v>
      </c>
      <c r="G160" s="66">
        <f t="shared" si="8"/>
        <v>0</v>
      </c>
      <c r="H160" s="65">
        <f>H161</f>
        <v>17850</v>
      </c>
      <c r="L160" s="63" t="s">
        <v>475</v>
      </c>
      <c r="M160" s="63" t="s">
        <v>743</v>
      </c>
      <c r="N160" s="63" t="s">
        <v>744</v>
      </c>
      <c r="O160" s="63"/>
      <c r="P160" s="77" t="s">
        <v>781</v>
      </c>
      <c r="Q160" s="65">
        <v>0</v>
      </c>
      <c r="R160" s="66">
        <f t="shared" si="6"/>
        <v>0</v>
      </c>
      <c r="S160" s="65">
        <f>S161</f>
        <v>0</v>
      </c>
      <c r="T160" s="65">
        <f>T161</f>
        <v>0</v>
      </c>
      <c r="U160" s="66">
        <f t="shared" si="5"/>
        <v>0</v>
      </c>
      <c r="V160" s="65"/>
    </row>
    <row r="161" spans="1:22" ht="21" x14ac:dyDescent="0.2">
      <c r="A161" s="63" t="s">
        <v>475</v>
      </c>
      <c r="B161" s="63" t="s">
        <v>743</v>
      </c>
      <c r="C161" s="63" t="s">
        <v>744</v>
      </c>
      <c r="D161" s="63" t="s">
        <v>745</v>
      </c>
      <c r="E161" s="77" t="s">
        <v>747</v>
      </c>
      <c r="F161" s="65">
        <v>17850</v>
      </c>
      <c r="G161" s="66">
        <f t="shared" si="8"/>
        <v>0</v>
      </c>
      <c r="H161" s="65">
        <v>17850</v>
      </c>
      <c r="L161" s="63" t="s">
        <v>475</v>
      </c>
      <c r="M161" s="63" t="s">
        <v>743</v>
      </c>
      <c r="N161" s="63" t="s">
        <v>744</v>
      </c>
      <c r="O161" s="63" t="s">
        <v>745</v>
      </c>
      <c r="P161" s="77" t="s">
        <v>747</v>
      </c>
      <c r="Q161" s="65">
        <v>0</v>
      </c>
      <c r="R161" s="66">
        <f t="shared" si="6"/>
        <v>0</v>
      </c>
      <c r="S161" s="65">
        <v>0</v>
      </c>
      <c r="T161" s="65">
        <v>0</v>
      </c>
      <c r="U161" s="66">
        <f t="shared" si="5"/>
        <v>0</v>
      </c>
      <c r="V161" s="65"/>
    </row>
    <row r="162" spans="1:22" ht="30.75" hidden="1" customHeight="1" x14ac:dyDescent="0.2">
      <c r="A162" s="63" t="s">
        <v>475</v>
      </c>
      <c r="B162" s="63" t="s">
        <v>523</v>
      </c>
      <c r="C162" s="63"/>
      <c r="D162" s="63"/>
      <c r="E162" s="77" t="s">
        <v>524</v>
      </c>
      <c r="F162" s="66">
        <f>F167+F163+F165</f>
        <v>417500</v>
      </c>
      <c r="G162" s="66">
        <f t="shared" si="8"/>
        <v>435500</v>
      </c>
      <c r="H162" s="66">
        <f>H167+H163+H165</f>
        <v>853000</v>
      </c>
      <c r="I162" s="66"/>
      <c r="L162" s="63" t="s">
        <v>475</v>
      </c>
      <c r="M162" s="63" t="s">
        <v>523</v>
      </c>
      <c r="N162" s="63"/>
      <c r="O162" s="63"/>
      <c r="P162" s="77" t="s">
        <v>524</v>
      </c>
      <c r="Q162" s="66">
        <f>Q167+Q163</f>
        <v>0</v>
      </c>
      <c r="R162" s="66">
        <f t="shared" si="6"/>
        <v>202500</v>
      </c>
      <c r="S162" s="66">
        <f>S167+S163</f>
        <v>202500</v>
      </c>
      <c r="T162" s="66">
        <f>T167+T163</f>
        <v>202500</v>
      </c>
      <c r="U162" s="66">
        <f t="shared" si="5"/>
        <v>-202500</v>
      </c>
      <c r="V162" s="66"/>
    </row>
    <row r="163" spans="1:22" ht="35.25" customHeight="1" x14ac:dyDescent="0.2">
      <c r="A163" s="63" t="s">
        <v>475</v>
      </c>
      <c r="B163" s="63" t="s">
        <v>523</v>
      </c>
      <c r="C163" s="63" t="s">
        <v>1223</v>
      </c>
      <c r="D163" s="63"/>
      <c r="E163" s="77" t="s">
        <v>1224</v>
      </c>
      <c r="F163" s="66">
        <f>F164</f>
        <v>0</v>
      </c>
      <c r="G163" s="66">
        <f t="shared" si="8"/>
        <v>235500</v>
      </c>
      <c r="H163" s="66">
        <f>H164</f>
        <v>235500</v>
      </c>
      <c r="L163" s="63" t="s">
        <v>475</v>
      </c>
      <c r="M163" s="63" t="s">
        <v>523</v>
      </c>
      <c r="N163" s="63" t="s">
        <v>525</v>
      </c>
      <c r="O163" s="63"/>
      <c r="P163" s="77" t="s">
        <v>526</v>
      </c>
      <c r="Q163" s="66">
        <f>Q164</f>
        <v>0</v>
      </c>
      <c r="R163" s="66">
        <f t="shared" si="6"/>
        <v>0</v>
      </c>
      <c r="S163" s="66">
        <f>S164</f>
        <v>0</v>
      </c>
      <c r="T163" s="66">
        <f>T164</f>
        <v>0</v>
      </c>
      <c r="U163" s="66">
        <f t="shared" si="5"/>
        <v>0</v>
      </c>
      <c r="V163" s="66"/>
    </row>
    <row r="164" spans="1:22" ht="33.75" customHeight="1" x14ac:dyDescent="0.2">
      <c r="A164" s="63" t="s">
        <v>475</v>
      </c>
      <c r="B164" s="63" t="s">
        <v>523</v>
      </c>
      <c r="C164" s="63" t="s">
        <v>1223</v>
      </c>
      <c r="D164" s="63" t="s">
        <v>439</v>
      </c>
      <c r="E164" s="77" t="s">
        <v>1190</v>
      </c>
      <c r="F164" s="65">
        <v>0</v>
      </c>
      <c r="G164" s="66">
        <f t="shared" si="8"/>
        <v>235500</v>
      </c>
      <c r="H164" s="65">
        <v>235500</v>
      </c>
      <c r="L164" s="63" t="s">
        <v>475</v>
      </c>
      <c r="M164" s="63" t="s">
        <v>523</v>
      </c>
      <c r="N164" s="63" t="s">
        <v>525</v>
      </c>
      <c r="O164" s="63" t="s">
        <v>439</v>
      </c>
      <c r="P164" s="77" t="s">
        <v>452</v>
      </c>
      <c r="Q164" s="65">
        <v>0</v>
      </c>
      <c r="R164" s="66">
        <f t="shared" si="6"/>
        <v>0</v>
      </c>
      <c r="S164" s="65">
        <v>0</v>
      </c>
      <c r="T164" s="65">
        <v>0</v>
      </c>
      <c r="U164" s="66">
        <f t="shared" si="5"/>
        <v>0</v>
      </c>
      <c r="V164" s="65"/>
    </row>
    <row r="165" spans="1:22" ht="33.75" customHeight="1" x14ac:dyDescent="0.2">
      <c r="A165" s="63" t="s">
        <v>475</v>
      </c>
      <c r="B165" s="63" t="s">
        <v>523</v>
      </c>
      <c r="C165" s="63" t="s">
        <v>1225</v>
      </c>
      <c r="D165" s="63"/>
      <c r="E165" s="77" t="s">
        <v>1226</v>
      </c>
      <c r="F165" s="65">
        <f>F166</f>
        <v>0</v>
      </c>
      <c r="G165" s="66">
        <f t="shared" si="8"/>
        <v>200000</v>
      </c>
      <c r="H165" s="65">
        <f>H166</f>
        <v>200000</v>
      </c>
      <c r="L165" s="63"/>
      <c r="M165" s="63"/>
      <c r="N165" s="63"/>
      <c r="O165" s="63"/>
      <c r="P165" s="77"/>
      <c r="Q165" s="65"/>
      <c r="R165" s="66"/>
      <c r="S165" s="65"/>
      <c r="T165" s="65"/>
      <c r="U165" s="66"/>
      <c r="V165" s="65"/>
    </row>
    <row r="166" spans="1:22" ht="33.75" customHeight="1" x14ac:dyDescent="0.2">
      <c r="A166" s="63" t="s">
        <v>475</v>
      </c>
      <c r="B166" s="63" t="s">
        <v>523</v>
      </c>
      <c r="C166" s="63" t="s">
        <v>1225</v>
      </c>
      <c r="D166" s="63" t="s">
        <v>439</v>
      </c>
      <c r="E166" s="77" t="s">
        <v>1190</v>
      </c>
      <c r="F166" s="65">
        <v>0</v>
      </c>
      <c r="G166" s="66">
        <f t="shared" si="8"/>
        <v>200000</v>
      </c>
      <c r="H166" s="65">
        <v>200000</v>
      </c>
      <c r="L166" s="63"/>
      <c r="M166" s="63"/>
      <c r="N166" s="63"/>
      <c r="O166" s="63"/>
      <c r="P166" s="77"/>
      <c r="Q166" s="65"/>
      <c r="R166" s="66"/>
      <c r="S166" s="65"/>
      <c r="T166" s="65"/>
      <c r="U166" s="66"/>
      <c r="V166" s="65"/>
    </row>
    <row r="167" spans="1:22" ht="33.75" customHeight="1" x14ac:dyDescent="0.2">
      <c r="A167" s="63" t="s">
        <v>475</v>
      </c>
      <c r="B167" s="63" t="s">
        <v>523</v>
      </c>
      <c r="C167" s="63" t="s">
        <v>1057</v>
      </c>
      <c r="D167" s="63"/>
      <c r="E167" s="77" t="s">
        <v>782</v>
      </c>
      <c r="F167" s="65">
        <f>F168</f>
        <v>417500</v>
      </c>
      <c r="G167" s="66">
        <f t="shared" si="8"/>
        <v>0</v>
      </c>
      <c r="H167" s="65">
        <f>H168</f>
        <v>417500</v>
      </c>
      <c r="L167" s="63" t="s">
        <v>475</v>
      </c>
      <c r="M167" s="63" t="s">
        <v>523</v>
      </c>
      <c r="N167" s="63" t="s">
        <v>748</v>
      </c>
      <c r="O167" s="63"/>
      <c r="P167" s="77" t="s">
        <v>782</v>
      </c>
      <c r="Q167" s="65">
        <f>Q168</f>
        <v>0</v>
      </c>
      <c r="R167" s="66">
        <f t="shared" si="6"/>
        <v>202500</v>
      </c>
      <c r="S167" s="65">
        <f>S168</f>
        <v>202500</v>
      </c>
      <c r="T167" s="65">
        <f>T168</f>
        <v>202500</v>
      </c>
      <c r="U167" s="66">
        <f t="shared" si="5"/>
        <v>-202500</v>
      </c>
      <c r="V167" s="65"/>
    </row>
    <row r="168" spans="1:22" ht="27.75" customHeight="1" x14ac:dyDescent="0.2">
      <c r="A168" s="63" t="s">
        <v>475</v>
      </c>
      <c r="B168" s="63" t="s">
        <v>523</v>
      </c>
      <c r="C168" s="63" t="s">
        <v>1057</v>
      </c>
      <c r="D168" s="63" t="s">
        <v>439</v>
      </c>
      <c r="E168" s="77" t="s">
        <v>1190</v>
      </c>
      <c r="F168" s="65">
        <v>417500</v>
      </c>
      <c r="G168" s="66">
        <f t="shared" si="8"/>
        <v>0</v>
      </c>
      <c r="H168" s="65">
        <v>417500</v>
      </c>
      <c r="L168" s="63" t="s">
        <v>475</v>
      </c>
      <c r="M168" s="63" t="s">
        <v>523</v>
      </c>
      <c r="N168" s="63" t="s">
        <v>748</v>
      </c>
      <c r="O168" s="63" t="s">
        <v>439</v>
      </c>
      <c r="P168" s="77" t="s">
        <v>452</v>
      </c>
      <c r="Q168" s="65">
        <v>0</v>
      </c>
      <c r="R168" s="66">
        <f t="shared" si="6"/>
        <v>202500</v>
      </c>
      <c r="S168" s="65">
        <f>83000+4500+70000+45000</f>
        <v>202500</v>
      </c>
      <c r="T168" s="65">
        <f>83000+4500+70000+45000</f>
        <v>202500</v>
      </c>
      <c r="U168" s="66">
        <f t="shared" si="5"/>
        <v>-202500</v>
      </c>
      <c r="V168" s="65"/>
    </row>
    <row r="169" spans="1:22" ht="27" hidden="1" customHeight="1" x14ac:dyDescent="0.2">
      <c r="A169" s="63" t="s">
        <v>475</v>
      </c>
      <c r="B169" s="63" t="s">
        <v>749</v>
      </c>
      <c r="C169" s="63"/>
      <c r="D169" s="63"/>
      <c r="E169" s="77" t="s">
        <v>457</v>
      </c>
      <c r="F169" s="65">
        <f>F171+F176+F173</f>
        <v>815020</v>
      </c>
      <c r="G169" s="66">
        <f t="shared" si="8"/>
        <v>128920</v>
      </c>
      <c r="H169" s="65">
        <f>H171+H176+H173</f>
        <v>943940</v>
      </c>
      <c r="L169" s="63" t="s">
        <v>475</v>
      </c>
      <c r="M169" s="63" t="s">
        <v>749</v>
      </c>
      <c r="N169" s="63"/>
      <c r="O169" s="63"/>
      <c r="P169" s="77" t="s">
        <v>457</v>
      </c>
      <c r="Q169" s="65">
        <f>Q171+Q176</f>
        <v>0</v>
      </c>
      <c r="R169" s="66">
        <f t="shared" si="6"/>
        <v>698520</v>
      </c>
      <c r="S169" s="65">
        <f>S171+S176</f>
        <v>698520</v>
      </c>
      <c r="T169" s="65">
        <f>T171+T176</f>
        <v>698520</v>
      </c>
      <c r="U169" s="66">
        <f t="shared" si="5"/>
        <v>-698520</v>
      </c>
      <c r="V169" s="65"/>
    </row>
    <row r="170" spans="1:22" ht="75.75" hidden="1" customHeight="1" x14ac:dyDescent="0.2">
      <c r="A170" s="63" t="s">
        <v>475</v>
      </c>
      <c r="B170" s="63" t="s">
        <v>749</v>
      </c>
      <c r="C170" s="63" t="s">
        <v>940</v>
      </c>
      <c r="D170" s="63"/>
      <c r="E170" s="77" t="s">
        <v>1100</v>
      </c>
      <c r="F170" s="65">
        <f>F171</f>
        <v>2000</v>
      </c>
      <c r="G170" s="66">
        <f t="shared" si="8"/>
        <v>0</v>
      </c>
      <c r="H170" s="65">
        <f>H171</f>
        <v>2000</v>
      </c>
      <c r="L170" s="63" t="s">
        <v>475</v>
      </c>
      <c r="M170" s="63" t="s">
        <v>749</v>
      </c>
      <c r="N170" s="63" t="s">
        <v>940</v>
      </c>
      <c r="O170" s="63"/>
      <c r="P170" s="77" t="s">
        <v>970</v>
      </c>
      <c r="Q170" s="65"/>
      <c r="R170" s="66"/>
      <c r="S170" s="65">
        <f>S171</f>
        <v>0</v>
      </c>
      <c r="T170" s="65">
        <f>T171</f>
        <v>0</v>
      </c>
      <c r="U170" s="66"/>
      <c r="V170" s="65"/>
    </row>
    <row r="171" spans="1:22" ht="67.5" hidden="1" customHeight="1" x14ac:dyDescent="0.2">
      <c r="A171" s="63" t="s">
        <v>475</v>
      </c>
      <c r="B171" s="63" t="s">
        <v>749</v>
      </c>
      <c r="C171" s="63" t="s">
        <v>876</v>
      </c>
      <c r="D171" s="63"/>
      <c r="E171" s="77" t="s">
        <v>1101</v>
      </c>
      <c r="F171" s="65">
        <f>F172</f>
        <v>2000</v>
      </c>
      <c r="G171" s="66">
        <f t="shared" si="8"/>
        <v>0</v>
      </c>
      <c r="H171" s="65">
        <f>H172</f>
        <v>2000</v>
      </c>
      <c r="L171" s="63" t="s">
        <v>475</v>
      </c>
      <c r="M171" s="63" t="s">
        <v>749</v>
      </c>
      <c r="N171" s="63" t="s">
        <v>876</v>
      </c>
      <c r="O171" s="63"/>
      <c r="P171" s="77" t="s">
        <v>783</v>
      </c>
      <c r="Q171" s="65">
        <f>Q172</f>
        <v>0</v>
      </c>
      <c r="R171" s="66">
        <f t="shared" si="6"/>
        <v>0</v>
      </c>
      <c r="S171" s="65">
        <f>S172</f>
        <v>0</v>
      </c>
      <c r="T171" s="65">
        <f>T172</f>
        <v>0</v>
      </c>
      <c r="U171" s="66">
        <f t="shared" si="5"/>
        <v>0</v>
      </c>
      <c r="V171" s="65"/>
    </row>
    <row r="172" spans="1:22" ht="18" hidden="1" customHeight="1" x14ac:dyDescent="0.2">
      <c r="A172" s="63" t="s">
        <v>475</v>
      </c>
      <c r="B172" s="63" t="s">
        <v>749</v>
      </c>
      <c r="C172" s="63" t="s">
        <v>876</v>
      </c>
      <c r="D172" s="63" t="s">
        <v>750</v>
      </c>
      <c r="E172" s="77" t="s">
        <v>751</v>
      </c>
      <c r="F172" s="65">
        <v>2000</v>
      </c>
      <c r="G172" s="66">
        <f t="shared" si="8"/>
        <v>0</v>
      </c>
      <c r="H172" s="65">
        <v>2000</v>
      </c>
      <c r="L172" s="63" t="s">
        <v>475</v>
      </c>
      <c r="M172" s="63" t="s">
        <v>749</v>
      </c>
      <c r="N172" s="63" t="s">
        <v>876</v>
      </c>
      <c r="O172" s="63" t="s">
        <v>750</v>
      </c>
      <c r="P172" s="77" t="s">
        <v>751</v>
      </c>
      <c r="Q172" s="65">
        <v>0</v>
      </c>
      <c r="R172" s="66">
        <f t="shared" si="6"/>
        <v>0</v>
      </c>
      <c r="S172" s="65">
        <v>0</v>
      </c>
      <c r="T172" s="65">
        <v>0</v>
      </c>
      <c r="U172" s="66">
        <f t="shared" si="5"/>
        <v>0</v>
      </c>
      <c r="V172" s="65"/>
    </row>
    <row r="173" spans="1:22" ht="73.5" hidden="1" customHeight="1" x14ac:dyDescent="0.2">
      <c r="A173" s="63" t="s">
        <v>475</v>
      </c>
      <c r="B173" s="63" t="s">
        <v>749</v>
      </c>
      <c r="C173" s="63" t="s">
        <v>1203</v>
      </c>
      <c r="D173" s="63"/>
      <c r="E173" s="77" t="s">
        <v>1204</v>
      </c>
      <c r="F173" s="65">
        <f>F174</f>
        <v>4500</v>
      </c>
      <c r="G173" s="66">
        <f t="shared" si="8"/>
        <v>13920</v>
      </c>
      <c r="H173" s="65">
        <f>H174</f>
        <v>18420</v>
      </c>
      <c r="L173" s="63"/>
      <c r="M173" s="63"/>
      <c r="N173" s="63"/>
      <c r="O173" s="63"/>
      <c r="P173" s="77"/>
      <c r="Q173" s="65"/>
      <c r="R173" s="66"/>
      <c r="S173" s="65"/>
      <c r="T173" s="65"/>
      <c r="U173" s="66"/>
      <c r="V173" s="65"/>
    </row>
    <row r="174" spans="1:22" ht="18" hidden="1" customHeight="1" x14ac:dyDescent="0.2">
      <c r="A174" s="63" t="s">
        <v>475</v>
      </c>
      <c r="B174" s="63" t="s">
        <v>749</v>
      </c>
      <c r="C174" s="63" t="s">
        <v>1203</v>
      </c>
      <c r="D174" s="63" t="s">
        <v>750</v>
      </c>
      <c r="E174" s="77" t="s">
        <v>751</v>
      </c>
      <c r="F174" s="65">
        <v>4500</v>
      </c>
      <c r="G174" s="66">
        <f t="shared" si="8"/>
        <v>13920</v>
      </c>
      <c r="H174" s="65">
        <v>18420</v>
      </c>
      <c r="L174" s="63"/>
      <c r="M174" s="63"/>
      <c r="N174" s="63"/>
      <c r="O174" s="63"/>
      <c r="P174" s="77"/>
      <c r="Q174" s="65"/>
      <c r="R174" s="66"/>
      <c r="S174" s="65"/>
      <c r="T174" s="65"/>
      <c r="U174" s="66"/>
      <c r="V174" s="65"/>
    </row>
    <row r="175" spans="1:22" ht="48" hidden="1" customHeight="1" x14ac:dyDescent="0.2">
      <c r="A175" s="63" t="s">
        <v>475</v>
      </c>
      <c r="B175" s="63" t="s">
        <v>749</v>
      </c>
      <c r="C175" s="63" t="s">
        <v>941</v>
      </c>
      <c r="D175" s="63"/>
      <c r="E175" s="77" t="s">
        <v>1168</v>
      </c>
      <c r="F175" s="65">
        <f>F176</f>
        <v>808520</v>
      </c>
      <c r="G175" s="66">
        <f t="shared" si="8"/>
        <v>115000</v>
      </c>
      <c r="H175" s="65">
        <f>H176</f>
        <v>923520</v>
      </c>
      <c r="L175" s="63" t="s">
        <v>475</v>
      </c>
      <c r="M175" s="63" t="s">
        <v>749</v>
      </c>
      <c r="N175" s="63" t="s">
        <v>941</v>
      </c>
      <c r="O175" s="63"/>
      <c r="P175" s="77" t="s">
        <v>971</v>
      </c>
      <c r="Q175" s="65"/>
      <c r="R175" s="66"/>
      <c r="S175" s="65">
        <f>S176</f>
        <v>698520</v>
      </c>
      <c r="T175" s="65">
        <f>T176</f>
        <v>698520</v>
      </c>
      <c r="U175" s="66"/>
      <c r="V175" s="65"/>
    </row>
    <row r="176" spans="1:22" ht="51.75" hidden="1" customHeight="1" x14ac:dyDescent="0.2">
      <c r="A176" s="63" t="s">
        <v>475</v>
      </c>
      <c r="B176" s="63" t="s">
        <v>749</v>
      </c>
      <c r="C176" s="63" t="s">
        <v>878</v>
      </c>
      <c r="D176" s="63"/>
      <c r="E176" s="77" t="s">
        <v>1169</v>
      </c>
      <c r="F176" s="65">
        <f>F177+F178+F180+F179</f>
        <v>808520</v>
      </c>
      <c r="G176" s="66">
        <f t="shared" si="8"/>
        <v>115000</v>
      </c>
      <c r="H176" s="65">
        <f>H177+H178+H180+H179</f>
        <v>923520</v>
      </c>
      <c r="L176" s="63" t="s">
        <v>475</v>
      </c>
      <c r="M176" s="63" t="s">
        <v>749</v>
      </c>
      <c r="N176" s="63" t="s">
        <v>878</v>
      </c>
      <c r="O176" s="63"/>
      <c r="P176" s="77" t="s">
        <v>877</v>
      </c>
      <c r="Q176" s="65">
        <f>Q177+Q178+Q180+Q179</f>
        <v>0</v>
      </c>
      <c r="R176" s="66">
        <f t="shared" si="6"/>
        <v>698520</v>
      </c>
      <c r="S176" s="65">
        <f>S177+S178+S180+S179</f>
        <v>698520</v>
      </c>
      <c r="T176" s="65">
        <f>T177+T178+T180+T179</f>
        <v>698520</v>
      </c>
      <c r="U176" s="66">
        <f t="shared" si="5"/>
        <v>-698520</v>
      </c>
      <c r="V176" s="65"/>
    </row>
    <row r="177" spans="1:23" ht="33.75" hidden="1" customHeight="1" x14ac:dyDescent="0.2">
      <c r="A177" s="63" t="s">
        <v>475</v>
      </c>
      <c r="B177" s="63" t="s">
        <v>749</v>
      </c>
      <c r="C177" s="63" t="s">
        <v>878</v>
      </c>
      <c r="D177" s="63">
        <v>121</v>
      </c>
      <c r="E177" s="77" t="s">
        <v>1187</v>
      </c>
      <c r="F177" s="66">
        <f>536500+162020</f>
        <v>698520</v>
      </c>
      <c r="G177" s="66">
        <f t="shared" si="8"/>
        <v>115000</v>
      </c>
      <c r="H177" s="66">
        <v>813520</v>
      </c>
      <c r="L177" s="63" t="s">
        <v>475</v>
      </c>
      <c r="M177" s="63" t="s">
        <v>749</v>
      </c>
      <c r="N177" s="63" t="s">
        <v>878</v>
      </c>
      <c r="O177" s="63">
        <v>121</v>
      </c>
      <c r="P177" s="77" t="s">
        <v>449</v>
      </c>
      <c r="Q177" s="66">
        <v>0</v>
      </c>
      <c r="R177" s="66">
        <f t="shared" si="6"/>
        <v>698520</v>
      </c>
      <c r="S177" s="66">
        <f>536500+162020</f>
        <v>698520</v>
      </c>
      <c r="T177" s="66">
        <f>536500+162020</f>
        <v>698520</v>
      </c>
      <c r="U177" s="66">
        <f t="shared" si="5"/>
        <v>-698520</v>
      </c>
      <c r="V177" s="66"/>
    </row>
    <row r="178" spans="1:23" ht="27" hidden="1" customHeight="1" x14ac:dyDescent="0.2">
      <c r="A178" s="63" t="s">
        <v>475</v>
      </c>
      <c r="B178" s="63" t="s">
        <v>749</v>
      </c>
      <c r="C178" s="63" t="s">
        <v>878</v>
      </c>
      <c r="D178" s="63" t="s">
        <v>441</v>
      </c>
      <c r="E178" s="77" t="s">
        <v>1188</v>
      </c>
      <c r="F178" s="66">
        <v>9000</v>
      </c>
      <c r="G178" s="66">
        <f t="shared" si="8"/>
        <v>0</v>
      </c>
      <c r="H178" s="66">
        <v>9000</v>
      </c>
      <c r="I178" s="68">
        <v>4</v>
      </c>
      <c r="J178" s="74">
        <f>H176+H224+H253+H288+H315+H323+H325+H470+H538+H604+H667+H669+H671</f>
        <v>8873615.8300000001</v>
      </c>
      <c r="L178" s="63" t="s">
        <v>475</v>
      </c>
      <c r="M178" s="63" t="s">
        <v>749</v>
      </c>
      <c r="N178" s="63" t="s">
        <v>878</v>
      </c>
      <c r="O178" s="63" t="s">
        <v>441</v>
      </c>
      <c r="P178" s="77" t="s">
        <v>450</v>
      </c>
      <c r="Q178" s="66">
        <v>0</v>
      </c>
      <c r="R178" s="66">
        <f t="shared" si="6"/>
        <v>0</v>
      </c>
      <c r="S178" s="66">
        <v>0</v>
      </c>
      <c r="T178" s="66">
        <v>0</v>
      </c>
      <c r="U178" s="66">
        <f t="shared" si="5"/>
        <v>0</v>
      </c>
      <c r="V178" s="66"/>
    </row>
    <row r="179" spans="1:23" ht="29.25" hidden="1" customHeight="1" x14ac:dyDescent="0.2">
      <c r="A179" s="63" t="s">
        <v>475</v>
      </c>
      <c r="B179" s="63" t="s">
        <v>749</v>
      </c>
      <c r="C179" s="63" t="s">
        <v>878</v>
      </c>
      <c r="D179" s="63" t="s">
        <v>443</v>
      </c>
      <c r="E179" s="77" t="s">
        <v>451</v>
      </c>
      <c r="F179" s="66">
        <v>22500</v>
      </c>
      <c r="G179" s="66">
        <f t="shared" si="8"/>
        <v>0</v>
      </c>
      <c r="H179" s="66">
        <v>22500</v>
      </c>
      <c r="L179" s="63" t="s">
        <v>475</v>
      </c>
      <c r="M179" s="63" t="s">
        <v>749</v>
      </c>
      <c r="N179" s="63" t="s">
        <v>878</v>
      </c>
      <c r="O179" s="63" t="s">
        <v>443</v>
      </c>
      <c r="P179" s="77" t="s">
        <v>451</v>
      </c>
      <c r="Q179" s="66">
        <v>0</v>
      </c>
      <c r="R179" s="66">
        <f t="shared" si="6"/>
        <v>0</v>
      </c>
      <c r="S179" s="65">
        <v>0</v>
      </c>
      <c r="T179" s="65">
        <v>0</v>
      </c>
      <c r="U179" s="66">
        <f t="shared" ref="U179:U328" si="9">V179-T179</f>
        <v>0</v>
      </c>
      <c r="V179" s="66"/>
    </row>
    <row r="180" spans="1:23" ht="19.5" hidden="1" customHeight="1" x14ac:dyDescent="0.2">
      <c r="A180" s="63" t="s">
        <v>475</v>
      </c>
      <c r="B180" s="63" t="s">
        <v>749</v>
      </c>
      <c r="C180" s="63" t="s">
        <v>878</v>
      </c>
      <c r="D180" s="63" t="s">
        <v>439</v>
      </c>
      <c r="E180" s="77" t="s">
        <v>1190</v>
      </c>
      <c r="F180" s="66">
        <v>78500</v>
      </c>
      <c r="G180" s="66">
        <f t="shared" si="8"/>
        <v>0</v>
      </c>
      <c r="H180" s="66">
        <v>78500</v>
      </c>
      <c r="L180" s="63" t="s">
        <v>475</v>
      </c>
      <c r="M180" s="63" t="s">
        <v>749</v>
      </c>
      <c r="N180" s="63" t="s">
        <v>878</v>
      </c>
      <c r="O180" s="63" t="s">
        <v>439</v>
      </c>
      <c r="P180" s="77" t="s">
        <v>452</v>
      </c>
      <c r="Q180" s="66">
        <v>0</v>
      </c>
      <c r="R180" s="66">
        <f t="shared" ref="R180:R329" si="10">S180-Q180</f>
        <v>0</v>
      </c>
      <c r="S180" s="65">
        <v>0</v>
      </c>
      <c r="T180" s="65">
        <v>0</v>
      </c>
      <c r="U180" s="66">
        <f t="shared" si="9"/>
        <v>0</v>
      </c>
      <c r="V180" s="66"/>
    </row>
    <row r="181" spans="1:23" ht="18.75" hidden="1" customHeight="1" x14ac:dyDescent="0.2">
      <c r="A181" s="63" t="s">
        <v>475</v>
      </c>
      <c r="B181" s="63" t="s">
        <v>529</v>
      </c>
      <c r="C181" s="63"/>
      <c r="D181" s="63"/>
      <c r="E181" s="77" t="s">
        <v>530</v>
      </c>
      <c r="F181" s="66">
        <f>F182+F184+F189+F196+F199+F201+F187</f>
        <v>2573437</v>
      </c>
      <c r="G181" s="66">
        <f t="shared" si="8"/>
        <v>0</v>
      </c>
      <c r="H181" s="66">
        <f>H182+H184+H189+H196+H199+H201+H187</f>
        <v>2573437</v>
      </c>
      <c r="L181" s="63" t="s">
        <v>475</v>
      </c>
      <c r="M181" s="63" t="s">
        <v>529</v>
      </c>
      <c r="N181" s="63"/>
      <c r="O181" s="63"/>
      <c r="P181" s="77" t="s">
        <v>530</v>
      </c>
      <c r="Q181" s="66">
        <f>Q182+Q184+Q189+Q196+Q199+Q201</f>
        <v>2063400</v>
      </c>
      <c r="R181" s="66">
        <f t="shared" si="10"/>
        <v>120677</v>
      </c>
      <c r="S181" s="66">
        <f>S182+S184+S189+S196+S199+S201</f>
        <v>2184077</v>
      </c>
      <c r="T181" s="66">
        <f>T182+T184+T189+T196+T199+T201</f>
        <v>2184077</v>
      </c>
      <c r="U181" s="66">
        <f t="shared" si="9"/>
        <v>-2184077</v>
      </c>
      <c r="V181" s="66"/>
    </row>
    <row r="182" spans="1:23" ht="18.75" hidden="1" customHeight="1" x14ac:dyDescent="0.2">
      <c r="A182" s="63" t="s">
        <v>475</v>
      </c>
      <c r="B182" s="63" t="s">
        <v>529</v>
      </c>
      <c r="C182" s="63" t="s">
        <v>531</v>
      </c>
      <c r="D182" s="63"/>
      <c r="E182" s="77" t="s">
        <v>502</v>
      </c>
      <c r="F182" s="66">
        <f>F183</f>
        <v>0</v>
      </c>
      <c r="G182" s="66">
        <f t="shared" si="8"/>
        <v>0</v>
      </c>
      <c r="H182" s="66">
        <f>H183</f>
        <v>0</v>
      </c>
      <c r="L182" s="63" t="s">
        <v>475</v>
      </c>
      <c r="M182" s="63" t="s">
        <v>529</v>
      </c>
      <c r="N182" s="63" t="s">
        <v>531</v>
      </c>
      <c r="O182" s="63"/>
      <c r="P182" s="77" t="s">
        <v>502</v>
      </c>
      <c r="Q182" s="66">
        <f>Q183</f>
        <v>1902000</v>
      </c>
      <c r="R182" s="66">
        <f t="shared" si="10"/>
        <v>-1902000</v>
      </c>
      <c r="S182" s="66">
        <f>S183</f>
        <v>0</v>
      </c>
      <c r="T182" s="66">
        <f>T183</f>
        <v>0</v>
      </c>
      <c r="U182" s="66">
        <f t="shared" si="9"/>
        <v>0</v>
      </c>
      <c r="V182" s="66"/>
    </row>
    <row r="183" spans="1:23" ht="18.75" hidden="1" customHeight="1" x14ac:dyDescent="0.2">
      <c r="A183" s="63" t="s">
        <v>475</v>
      </c>
      <c r="B183" s="63" t="s">
        <v>529</v>
      </c>
      <c r="C183" s="63" t="s">
        <v>531</v>
      </c>
      <c r="D183" s="63">
        <v>121</v>
      </c>
      <c r="E183" s="77" t="s">
        <v>449</v>
      </c>
      <c r="F183" s="66">
        <v>0</v>
      </c>
      <c r="G183" s="66">
        <f t="shared" si="8"/>
        <v>0</v>
      </c>
      <c r="H183" s="66">
        <v>0</v>
      </c>
      <c r="L183" s="63" t="s">
        <v>475</v>
      </c>
      <c r="M183" s="63" t="s">
        <v>529</v>
      </c>
      <c r="N183" s="63" t="s">
        <v>531</v>
      </c>
      <c r="O183" s="63">
        <v>121</v>
      </c>
      <c r="P183" s="77" t="s">
        <v>449</v>
      </c>
      <c r="Q183" s="66">
        <f>1460800+441200</f>
        <v>1902000</v>
      </c>
      <c r="R183" s="66">
        <f t="shared" si="10"/>
        <v>-1902000</v>
      </c>
      <c r="S183" s="66">
        <v>0</v>
      </c>
      <c r="T183" s="66">
        <v>0</v>
      </c>
      <c r="U183" s="66">
        <f t="shared" si="9"/>
        <v>0</v>
      </c>
      <c r="V183" s="66"/>
    </row>
    <row r="184" spans="1:23" ht="18.75" hidden="1" customHeight="1" x14ac:dyDescent="0.2">
      <c r="A184" s="63" t="s">
        <v>475</v>
      </c>
      <c r="B184" s="63" t="s">
        <v>529</v>
      </c>
      <c r="C184" s="63" t="s">
        <v>84</v>
      </c>
      <c r="D184" s="63"/>
      <c r="E184" s="77" t="s">
        <v>86</v>
      </c>
      <c r="F184" s="65">
        <f>F185</f>
        <v>0</v>
      </c>
      <c r="G184" s="66">
        <f t="shared" si="8"/>
        <v>0</v>
      </c>
      <c r="H184" s="65">
        <f>H185</f>
        <v>0</v>
      </c>
      <c r="L184" s="63" t="s">
        <v>475</v>
      </c>
      <c r="M184" s="63" t="s">
        <v>529</v>
      </c>
      <c r="N184" s="63" t="s">
        <v>84</v>
      </c>
      <c r="O184" s="63"/>
      <c r="P184" s="77" t="s">
        <v>86</v>
      </c>
      <c r="Q184" s="65">
        <f>Q185</f>
        <v>161400</v>
      </c>
      <c r="R184" s="66">
        <f t="shared" si="10"/>
        <v>-161400</v>
      </c>
      <c r="S184" s="65">
        <f>S185</f>
        <v>0</v>
      </c>
      <c r="T184" s="65">
        <f>T185</f>
        <v>0</v>
      </c>
      <c r="U184" s="66">
        <f t="shared" si="9"/>
        <v>0</v>
      </c>
      <c r="V184" s="65"/>
    </row>
    <row r="185" spans="1:23" ht="18.75" hidden="1" customHeight="1" x14ac:dyDescent="0.2">
      <c r="A185" s="63" t="s">
        <v>475</v>
      </c>
      <c r="B185" s="63" t="s">
        <v>529</v>
      </c>
      <c r="C185" s="63" t="s">
        <v>84</v>
      </c>
      <c r="D185" s="63" t="s">
        <v>440</v>
      </c>
      <c r="E185" s="77" t="s">
        <v>449</v>
      </c>
      <c r="F185" s="65">
        <v>0</v>
      </c>
      <c r="G185" s="66">
        <f t="shared" si="8"/>
        <v>0</v>
      </c>
      <c r="H185" s="65">
        <v>0</v>
      </c>
      <c r="L185" s="63" t="s">
        <v>475</v>
      </c>
      <c r="M185" s="63" t="s">
        <v>529</v>
      </c>
      <c r="N185" s="63" t="s">
        <v>84</v>
      </c>
      <c r="O185" s="63" t="s">
        <v>440</v>
      </c>
      <c r="P185" s="77" t="s">
        <v>449</v>
      </c>
      <c r="Q185" s="65">
        <f>124000+37400</f>
        <v>161400</v>
      </c>
      <c r="R185" s="66">
        <f t="shared" si="10"/>
        <v>-161400</v>
      </c>
      <c r="S185" s="65">
        <v>0</v>
      </c>
      <c r="T185" s="65">
        <v>0</v>
      </c>
      <c r="U185" s="66">
        <f t="shared" si="9"/>
        <v>0</v>
      </c>
      <c r="V185" s="65"/>
    </row>
    <row r="186" spans="1:23" ht="47.25" hidden="1" customHeight="1" x14ac:dyDescent="0.2">
      <c r="A186" s="63" t="s">
        <v>475</v>
      </c>
      <c r="B186" s="63" t="s">
        <v>529</v>
      </c>
      <c r="C186" s="63" t="s">
        <v>935</v>
      </c>
      <c r="D186" s="63"/>
      <c r="E186" s="77" t="s">
        <v>1085</v>
      </c>
      <c r="F186" s="65">
        <f>F189+F196+F187</f>
        <v>2428437</v>
      </c>
      <c r="G186" s="66">
        <f t="shared" si="8"/>
        <v>0</v>
      </c>
      <c r="H186" s="65">
        <f>H189+H196+H187</f>
        <v>2428437</v>
      </c>
      <c r="L186" s="63" t="s">
        <v>475</v>
      </c>
      <c r="M186" s="63" t="s">
        <v>529</v>
      </c>
      <c r="N186" s="63" t="s">
        <v>935</v>
      </c>
      <c r="O186" s="63"/>
      <c r="P186" s="77" t="s">
        <v>972</v>
      </c>
      <c r="Q186" s="65"/>
      <c r="R186" s="66"/>
      <c r="S186" s="65">
        <f>S189+S196</f>
        <v>2184077</v>
      </c>
      <c r="T186" s="65">
        <f>T189+T196</f>
        <v>2184077</v>
      </c>
      <c r="U186" s="66"/>
      <c r="V186" s="65"/>
    </row>
    <row r="187" spans="1:23" ht="47.25" hidden="1" customHeight="1" x14ac:dyDescent="0.2">
      <c r="A187" s="63" t="s">
        <v>475</v>
      </c>
      <c r="B187" s="63" t="s">
        <v>529</v>
      </c>
      <c r="C187" s="63" t="s">
        <v>1059</v>
      </c>
      <c r="D187" s="63"/>
      <c r="E187" s="77" t="s">
        <v>1086</v>
      </c>
      <c r="F187" s="65">
        <f>F188</f>
        <v>168057</v>
      </c>
      <c r="G187" s="66">
        <f t="shared" si="8"/>
        <v>0</v>
      </c>
      <c r="H187" s="65">
        <f>H188</f>
        <v>168057</v>
      </c>
      <c r="L187" s="63"/>
      <c r="M187" s="63"/>
      <c r="N187" s="63"/>
      <c r="O187" s="63"/>
      <c r="P187" s="77"/>
      <c r="Q187" s="65"/>
      <c r="R187" s="66"/>
      <c r="S187" s="65"/>
      <c r="T187" s="65"/>
      <c r="U187" s="66"/>
      <c r="V187" s="65"/>
    </row>
    <row r="188" spans="1:23" ht="32.25" hidden="1" customHeight="1" x14ac:dyDescent="0.2">
      <c r="A188" s="63" t="s">
        <v>475</v>
      </c>
      <c r="B188" s="63" t="s">
        <v>529</v>
      </c>
      <c r="C188" s="63" t="s">
        <v>1059</v>
      </c>
      <c r="D188" s="63" t="s">
        <v>440</v>
      </c>
      <c r="E188" s="77" t="s">
        <v>1187</v>
      </c>
      <c r="F188" s="65">
        <v>168057</v>
      </c>
      <c r="G188" s="66">
        <f t="shared" si="8"/>
        <v>0</v>
      </c>
      <c r="H188" s="65">
        <v>168057</v>
      </c>
      <c r="L188" s="63"/>
      <c r="M188" s="63"/>
      <c r="N188" s="63"/>
      <c r="O188" s="63"/>
      <c r="P188" s="77"/>
      <c r="Q188" s="65"/>
      <c r="R188" s="66"/>
      <c r="S188" s="65"/>
      <c r="T188" s="65"/>
      <c r="U188" s="66"/>
      <c r="V188" s="65"/>
    </row>
    <row r="189" spans="1:23" ht="47.25" hidden="1" customHeight="1" x14ac:dyDescent="0.2">
      <c r="A189" s="63" t="s">
        <v>475</v>
      </c>
      <c r="B189" s="63" t="s">
        <v>529</v>
      </c>
      <c r="C189" s="63" t="s">
        <v>1058</v>
      </c>
      <c r="D189" s="63"/>
      <c r="E189" s="77" t="s">
        <v>1087</v>
      </c>
      <c r="F189" s="66">
        <f>F190+F191+F192+F193+F194+F195</f>
        <v>2260380</v>
      </c>
      <c r="G189" s="66">
        <f t="shared" si="8"/>
        <v>0</v>
      </c>
      <c r="H189" s="66">
        <f>H190+H191+H192+H193+H194+H195</f>
        <v>2260380</v>
      </c>
      <c r="L189" s="63" t="s">
        <v>475</v>
      </c>
      <c r="M189" s="63" t="s">
        <v>529</v>
      </c>
      <c r="N189" s="63" t="s">
        <v>753</v>
      </c>
      <c r="O189" s="63"/>
      <c r="P189" s="77" t="s">
        <v>784</v>
      </c>
      <c r="Q189" s="66">
        <f>Q190+Q191+Q192+Q193+Q194+Q195</f>
        <v>0</v>
      </c>
      <c r="R189" s="66">
        <f t="shared" si="10"/>
        <v>2016020</v>
      </c>
      <c r="S189" s="66">
        <f>S190+S191+S192+S193+S194+S195</f>
        <v>2016020</v>
      </c>
      <c r="T189" s="66">
        <f>T190+T191+T192+T193+T194+T195</f>
        <v>2016020</v>
      </c>
      <c r="U189" s="66">
        <f t="shared" si="9"/>
        <v>-2016020</v>
      </c>
      <c r="V189" s="66"/>
      <c r="W189" s="68" t="s">
        <v>1010</v>
      </c>
    </row>
    <row r="190" spans="1:23" ht="41.25" hidden="1" customHeight="1" x14ac:dyDescent="0.2">
      <c r="A190" s="63" t="s">
        <v>475</v>
      </c>
      <c r="B190" s="63" t="s">
        <v>529</v>
      </c>
      <c r="C190" s="63" t="s">
        <v>1058</v>
      </c>
      <c r="D190" s="63" t="s">
        <v>440</v>
      </c>
      <c r="E190" s="77" t="s">
        <v>1187</v>
      </c>
      <c r="F190" s="66">
        <v>1954620</v>
      </c>
      <c r="G190" s="66">
        <f t="shared" si="8"/>
        <v>0</v>
      </c>
      <c r="H190" s="66">
        <v>1954620</v>
      </c>
      <c r="L190" s="63" t="s">
        <v>475</v>
      </c>
      <c r="M190" s="63" t="s">
        <v>529</v>
      </c>
      <c r="N190" s="63" t="s">
        <v>753</v>
      </c>
      <c r="O190" s="63" t="s">
        <v>440</v>
      </c>
      <c r="P190" s="77" t="s">
        <v>449</v>
      </c>
      <c r="Q190" s="66">
        <v>0</v>
      </c>
      <c r="R190" s="66">
        <f t="shared" si="10"/>
        <v>1954620</v>
      </c>
      <c r="S190" s="66">
        <v>1954620</v>
      </c>
      <c r="T190" s="66">
        <v>1954620</v>
      </c>
      <c r="U190" s="66">
        <f t="shared" si="9"/>
        <v>-1954620</v>
      </c>
      <c r="V190" s="66"/>
    </row>
    <row r="191" spans="1:23" ht="26.25" hidden="1" customHeight="1" x14ac:dyDescent="0.2">
      <c r="A191" s="63" t="s">
        <v>475</v>
      </c>
      <c r="B191" s="63" t="s">
        <v>529</v>
      </c>
      <c r="C191" s="63" t="s">
        <v>1058</v>
      </c>
      <c r="D191" s="63">
        <v>122</v>
      </c>
      <c r="E191" s="77" t="s">
        <v>1188</v>
      </c>
      <c r="F191" s="66">
        <v>53000</v>
      </c>
      <c r="G191" s="66">
        <f t="shared" si="8"/>
        <v>-2000</v>
      </c>
      <c r="H191" s="66">
        <v>51000</v>
      </c>
      <c r="L191" s="63" t="s">
        <v>475</v>
      </c>
      <c r="M191" s="63" t="s">
        <v>529</v>
      </c>
      <c r="N191" s="63" t="s">
        <v>753</v>
      </c>
      <c r="O191" s="63">
        <v>122</v>
      </c>
      <c r="P191" s="77" t="s">
        <v>450</v>
      </c>
      <c r="Q191" s="66">
        <v>0</v>
      </c>
      <c r="R191" s="66">
        <f t="shared" si="10"/>
        <v>53000</v>
      </c>
      <c r="S191" s="66">
        <v>53000</v>
      </c>
      <c r="T191" s="66">
        <v>53000</v>
      </c>
      <c r="U191" s="66">
        <f t="shared" si="9"/>
        <v>-53000</v>
      </c>
      <c r="V191" s="66"/>
    </row>
    <row r="192" spans="1:23" ht="26.25" hidden="1" customHeight="1" x14ac:dyDescent="0.2">
      <c r="A192" s="63" t="s">
        <v>475</v>
      </c>
      <c r="B192" s="63" t="s">
        <v>529</v>
      </c>
      <c r="C192" s="63" t="s">
        <v>1058</v>
      </c>
      <c r="D192" s="63">
        <v>242</v>
      </c>
      <c r="E192" s="77" t="s">
        <v>451</v>
      </c>
      <c r="F192" s="66">
        <v>66200</v>
      </c>
      <c r="G192" s="66">
        <f t="shared" si="8"/>
        <v>2000</v>
      </c>
      <c r="H192" s="66">
        <v>68200</v>
      </c>
      <c r="I192" s="75">
        <v>1</v>
      </c>
      <c r="J192" s="86">
        <f>H189+H196+H199+H201+H208</f>
        <v>2905380</v>
      </c>
      <c r="L192" s="63" t="s">
        <v>475</v>
      </c>
      <c r="M192" s="63" t="s">
        <v>529</v>
      </c>
      <c r="N192" s="63" t="s">
        <v>753</v>
      </c>
      <c r="O192" s="63">
        <v>242</v>
      </c>
      <c r="P192" s="77" t="s">
        <v>451</v>
      </c>
      <c r="Q192" s="66">
        <v>0</v>
      </c>
      <c r="R192" s="66">
        <f t="shared" si="10"/>
        <v>0</v>
      </c>
      <c r="S192" s="65">
        <v>0</v>
      </c>
      <c r="T192" s="65">
        <v>0</v>
      </c>
      <c r="U192" s="66">
        <f t="shared" si="9"/>
        <v>0</v>
      </c>
      <c r="V192" s="66"/>
    </row>
    <row r="193" spans="1:22" ht="26.25" hidden="1" customHeight="1" x14ac:dyDescent="0.2">
      <c r="A193" s="63" t="s">
        <v>475</v>
      </c>
      <c r="B193" s="63" t="s">
        <v>529</v>
      </c>
      <c r="C193" s="63" t="s">
        <v>1058</v>
      </c>
      <c r="D193" s="63">
        <v>244</v>
      </c>
      <c r="E193" s="77" t="s">
        <v>1190</v>
      </c>
      <c r="F193" s="66">
        <v>178160</v>
      </c>
      <c r="G193" s="66">
        <f t="shared" si="8"/>
        <v>0</v>
      </c>
      <c r="H193" s="66">
        <v>178160</v>
      </c>
      <c r="L193" s="63" t="s">
        <v>475</v>
      </c>
      <c r="M193" s="63" t="s">
        <v>529</v>
      </c>
      <c r="N193" s="63" t="s">
        <v>753</v>
      </c>
      <c r="O193" s="63">
        <v>244</v>
      </c>
      <c r="P193" s="77" t="s">
        <v>452</v>
      </c>
      <c r="Q193" s="66">
        <v>0</v>
      </c>
      <c r="R193" s="66">
        <f t="shared" si="10"/>
        <v>0</v>
      </c>
      <c r="S193" s="65">
        <v>0</v>
      </c>
      <c r="T193" s="65">
        <v>0</v>
      </c>
      <c r="U193" s="66">
        <f t="shared" si="9"/>
        <v>0</v>
      </c>
      <c r="V193" s="66"/>
    </row>
    <row r="194" spans="1:22" ht="26.25" hidden="1" customHeight="1" x14ac:dyDescent="0.2">
      <c r="A194" s="63" t="s">
        <v>475</v>
      </c>
      <c r="B194" s="63" t="s">
        <v>529</v>
      </c>
      <c r="C194" s="63" t="s">
        <v>1058</v>
      </c>
      <c r="D194" s="63" t="s">
        <v>735</v>
      </c>
      <c r="E194" s="77" t="s">
        <v>736</v>
      </c>
      <c r="F194" s="65">
        <v>6800</v>
      </c>
      <c r="G194" s="66">
        <f t="shared" si="8"/>
        <v>0</v>
      </c>
      <c r="H194" s="65">
        <v>6800</v>
      </c>
      <c r="L194" s="63" t="s">
        <v>475</v>
      </c>
      <c r="M194" s="63" t="s">
        <v>529</v>
      </c>
      <c r="N194" s="63" t="s">
        <v>753</v>
      </c>
      <c r="O194" s="63" t="s">
        <v>735</v>
      </c>
      <c r="P194" s="77" t="s">
        <v>736</v>
      </c>
      <c r="Q194" s="65">
        <v>0</v>
      </c>
      <c r="R194" s="66">
        <f t="shared" si="10"/>
        <v>6800</v>
      </c>
      <c r="S194" s="65">
        <v>6800</v>
      </c>
      <c r="T194" s="65">
        <v>6800</v>
      </c>
      <c r="U194" s="66">
        <f t="shared" si="9"/>
        <v>-6800</v>
      </c>
      <c r="V194" s="65"/>
    </row>
    <row r="195" spans="1:22" ht="26.25" hidden="1" customHeight="1" x14ac:dyDescent="0.2">
      <c r="A195" s="63" t="s">
        <v>475</v>
      </c>
      <c r="B195" s="63" t="s">
        <v>529</v>
      </c>
      <c r="C195" s="63" t="s">
        <v>1058</v>
      </c>
      <c r="D195" s="63">
        <v>852</v>
      </c>
      <c r="E195" s="77" t="s">
        <v>738</v>
      </c>
      <c r="F195" s="66">
        <v>1600</v>
      </c>
      <c r="G195" s="66">
        <f t="shared" si="8"/>
        <v>0</v>
      </c>
      <c r="H195" s="66">
        <v>1600</v>
      </c>
      <c r="L195" s="63" t="s">
        <v>475</v>
      </c>
      <c r="M195" s="63" t="s">
        <v>529</v>
      </c>
      <c r="N195" s="63" t="s">
        <v>753</v>
      </c>
      <c r="O195" s="63">
        <v>852</v>
      </c>
      <c r="P195" s="77" t="s">
        <v>738</v>
      </c>
      <c r="Q195" s="66">
        <v>0</v>
      </c>
      <c r="R195" s="66">
        <f t="shared" si="10"/>
        <v>1600</v>
      </c>
      <c r="S195" s="66">
        <v>1600</v>
      </c>
      <c r="T195" s="66">
        <v>1600</v>
      </c>
      <c r="U195" s="66">
        <f t="shared" si="9"/>
        <v>-1600</v>
      </c>
      <c r="V195" s="66"/>
    </row>
    <row r="196" spans="1:22" ht="21" hidden="1" customHeight="1" x14ac:dyDescent="0.2">
      <c r="A196" s="63" t="s">
        <v>475</v>
      </c>
      <c r="B196" s="63" t="s">
        <v>529</v>
      </c>
      <c r="C196" s="63"/>
      <c r="D196" s="63"/>
      <c r="E196" s="77"/>
      <c r="F196" s="65">
        <f>F197</f>
        <v>0</v>
      </c>
      <c r="G196" s="66">
        <f t="shared" si="8"/>
        <v>0</v>
      </c>
      <c r="H196" s="65">
        <f>H197</f>
        <v>0</v>
      </c>
      <c r="L196" s="63" t="s">
        <v>475</v>
      </c>
      <c r="M196" s="63" t="s">
        <v>529</v>
      </c>
      <c r="N196" s="63" t="s">
        <v>754</v>
      </c>
      <c r="O196" s="63"/>
      <c r="P196" s="77" t="s">
        <v>879</v>
      </c>
      <c r="Q196" s="65">
        <f>Q197</f>
        <v>0</v>
      </c>
      <c r="R196" s="66">
        <f t="shared" si="10"/>
        <v>168057</v>
      </c>
      <c r="S196" s="65">
        <f>S197</f>
        <v>168057</v>
      </c>
      <c r="T196" s="65">
        <f>T197</f>
        <v>168057</v>
      </c>
      <c r="U196" s="66">
        <f t="shared" si="9"/>
        <v>-168057</v>
      </c>
      <c r="V196" s="65"/>
    </row>
    <row r="197" spans="1:22" ht="19.5" hidden="1" customHeight="1" x14ac:dyDescent="0.2">
      <c r="A197" s="63" t="s">
        <v>475</v>
      </c>
      <c r="B197" s="63" t="s">
        <v>529</v>
      </c>
      <c r="C197" s="63"/>
      <c r="D197" s="63" t="s">
        <v>440</v>
      </c>
      <c r="E197" s="77" t="s">
        <v>449</v>
      </c>
      <c r="F197" s="65">
        <v>0</v>
      </c>
      <c r="G197" s="66">
        <f t="shared" si="8"/>
        <v>0</v>
      </c>
      <c r="H197" s="65">
        <v>0</v>
      </c>
      <c r="L197" s="63" t="s">
        <v>475</v>
      </c>
      <c r="M197" s="63" t="s">
        <v>529</v>
      </c>
      <c r="N197" s="63" t="s">
        <v>754</v>
      </c>
      <c r="O197" s="63" t="s">
        <v>440</v>
      </c>
      <c r="P197" s="77" t="s">
        <v>449</v>
      </c>
      <c r="Q197" s="65">
        <v>0</v>
      </c>
      <c r="R197" s="66">
        <f t="shared" si="10"/>
        <v>168057</v>
      </c>
      <c r="S197" s="65">
        <f>129077+38980</f>
        <v>168057</v>
      </c>
      <c r="T197" s="65">
        <f>129077+38980</f>
        <v>168057</v>
      </c>
      <c r="U197" s="66">
        <f t="shared" si="9"/>
        <v>-168057</v>
      </c>
      <c r="V197" s="65"/>
    </row>
    <row r="198" spans="1:22" ht="57" hidden="1" customHeight="1" x14ac:dyDescent="0.2">
      <c r="A198" s="63" t="s">
        <v>475</v>
      </c>
      <c r="B198" s="63" t="s">
        <v>529</v>
      </c>
      <c r="C198" s="63" t="s">
        <v>942</v>
      </c>
      <c r="D198" s="63"/>
      <c r="E198" s="77" t="s">
        <v>1088</v>
      </c>
      <c r="F198" s="65">
        <f>F199</f>
        <v>145000</v>
      </c>
      <c r="G198" s="66">
        <f t="shared" si="8"/>
        <v>0</v>
      </c>
      <c r="H198" s="65">
        <f>H199</f>
        <v>145000</v>
      </c>
      <c r="L198" s="63" t="s">
        <v>475</v>
      </c>
      <c r="M198" s="63" t="s">
        <v>529</v>
      </c>
      <c r="N198" s="63" t="s">
        <v>942</v>
      </c>
      <c r="O198" s="63"/>
      <c r="P198" s="77" t="s">
        <v>973</v>
      </c>
      <c r="Q198" s="65"/>
      <c r="R198" s="66"/>
      <c r="S198" s="65">
        <f>S199</f>
        <v>0</v>
      </c>
      <c r="T198" s="65">
        <f>T199</f>
        <v>0</v>
      </c>
      <c r="U198" s="66"/>
      <c r="V198" s="65"/>
    </row>
    <row r="199" spans="1:22" ht="56.25" hidden="1" customHeight="1" x14ac:dyDescent="0.2">
      <c r="A199" s="63" t="s">
        <v>475</v>
      </c>
      <c r="B199" s="63" t="s">
        <v>529</v>
      </c>
      <c r="C199" s="63" t="s">
        <v>755</v>
      </c>
      <c r="D199" s="63"/>
      <c r="E199" s="77" t="s">
        <v>1089</v>
      </c>
      <c r="F199" s="65">
        <f>F200</f>
        <v>145000</v>
      </c>
      <c r="G199" s="66">
        <f t="shared" si="8"/>
        <v>0</v>
      </c>
      <c r="H199" s="65">
        <f>H200</f>
        <v>145000</v>
      </c>
      <c r="L199" s="63" t="s">
        <v>475</v>
      </c>
      <c r="M199" s="63" t="s">
        <v>529</v>
      </c>
      <c r="N199" s="63" t="s">
        <v>755</v>
      </c>
      <c r="O199" s="63"/>
      <c r="P199" s="77" t="s">
        <v>880</v>
      </c>
      <c r="Q199" s="65">
        <f>Q200</f>
        <v>0</v>
      </c>
      <c r="R199" s="66">
        <f t="shared" si="10"/>
        <v>0</v>
      </c>
      <c r="S199" s="65">
        <f>S200</f>
        <v>0</v>
      </c>
      <c r="T199" s="65">
        <f>T200</f>
        <v>0</v>
      </c>
      <c r="U199" s="66">
        <f t="shared" si="9"/>
        <v>0</v>
      </c>
      <c r="V199" s="65"/>
    </row>
    <row r="200" spans="1:22" ht="31.5" hidden="1" customHeight="1" x14ac:dyDescent="0.2">
      <c r="A200" s="63" t="s">
        <v>475</v>
      </c>
      <c r="B200" s="63" t="s">
        <v>529</v>
      </c>
      <c r="C200" s="63" t="s">
        <v>755</v>
      </c>
      <c r="D200" s="63">
        <v>244</v>
      </c>
      <c r="E200" s="77" t="s">
        <v>1190</v>
      </c>
      <c r="F200" s="66">
        <v>145000</v>
      </c>
      <c r="G200" s="66">
        <f t="shared" si="8"/>
        <v>0</v>
      </c>
      <c r="H200" s="66">
        <v>145000</v>
      </c>
      <c r="L200" s="63" t="s">
        <v>475</v>
      </c>
      <c r="M200" s="63" t="s">
        <v>529</v>
      </c>
      <c r="N200" s="63" t="s">
        <v>755</v>
      </c>
      <c r="O200" s="63">
        <v>244</v>
      </c>
      <c r="P200" s="77" t="s">
        <v>452</v>
      </c>
      <c r="Q200" s="66">
        <v>0</v>
      </c>
      <c r="R200" s="66">
        <f t="shared" si="10"/>
        <v>0</v>
      </c>
      <c r="S200" s="65">
        <v>0</v>
      </c>
      <c r="T200" s="65">
        <v>0</v>
      </c>
      <c r="U200" s="66">
        <f t="shared" si="9"/>
        <v>0</v>
      </c>
      <c r="V200" s="66"/>
    </row>
    <row r="201" spans="1:22" ht="31.5" hidden="1" customHeight="1" x14ac:dyDescent="0.2">
      <c r="A201" s="63" t="s">
        <v>475</v>
      </c>
      <c r="B201" s="63" t="s">
        <v>529</v>
      </c>
      <c r="C201" s="63" t="s">
        <v>756</v>
      </c>
      <c r="D201" s="63"/>
      <c r="E201" s="77" t="s">
        <v>785</v>
      </c>
      <c r="F201" s="65">
        <f>F202</f>
        <v>0</v>
      </c>
      <c r="G201" s="66">
        <f t="shared" si="8"/>
        <v>0</v>
      </c>
      <c r="H201" s="65">
        <f>H202</f>
        <v>0</v>
      </c>
      <c r="L201" s="63" t="s">
        <v>475</v>
      </c>
      <c r="M201" s="63" t="s">
        <v>529</v>
      </c>
      <c r="N201" s="63" t="s">
        <v>756</v>
      </c>
      <c r="O201" s="63"/>
      <c r="P201" s="77" t="s">
        <v>785</v>
      </c>
      <c r="Q201" s="65">
        <f>Q202</f>
        <v>0</v>
      </c>
      <c r="R201" s="66">
        <f t="shared" si="10"/>
        <v>0</v>
      </c>
      <c r="S201" s="65">
        <f>S202</f>
        <v>0</v>
      </c>
      <c r="T201" s="65">
        <f>T202</f>
        <v>0</v>
      </c>
      <c r="U201" s="66">
        <f t="shared" si="9"/>
        <v>0</v>
      </c>
      <c r="V201" s="65"/>
    </row>
    <row r="202" spans="1:22" ht="31.5" hidden="1" customHeight="1" x14ac:dyDescent="0.2">
      <c r="A202" s="63" t="s">
        <v>475</v>
      </c>
      <c r="B202" s="63" t="s">
        <v>529</v>
      </c>
      <c r="C202" s="63" t="s">
        <v>756</v>
      </c>
      <c r="D202" s="63">
        <v>244</v>
      </c>
      <c r="E202" s="77" t="s">
        <v>452</v>
      </c>
      <c r="F202" s="67">
        <v>0</v>
      </c>
      <c r="G202" s="66">
        <f t="shared" si="8"/>
        <v>0</v>
      </c>
      <c r="H202" s="67">
        <v>0</v>
      </c>
      <c r="L202" s="63" t="s">
        <v>475</v>
      </c>
      <c r="M202" s="63" t="s">
        <v>529</v>
      </c>
      <c r="N202" s="63" t="s">
        <v>756</v>
      </c>
      <c r="O202" s="63">
        <v>244</v>
      </c>
      <c r="P202" s="77" t="s">
        <v>452</v>
      </c>
      <c r="Q202" s="67">
        <v>0</v>
      </c>
      <c r="R202" s="66">
        <f t="shared" si="10"/>
        <v>0</v>
      </c>
      <c r="S202" s="67">
        <v>0</v>
      </c>
      <c r="T202" s="67">
        <v>0</v>
      </c>
      <c r="U202" s="66">
        <f t="shared" si="9"/>
        <v>0</v>
      </c>
      <c r="V202" s="67"/>
    </row>
    <row r="203" spans="1:22" ht="19.5" hidden="1" customHeight="1" x14ac:dyDescent="0.2">
      <c r="A203" s="63" t="s">
        <v>475</v>
      </c>
      <c r="B203" s="63" t="s">
        <v>1227</v>
      </c>
      <c r="C203" s="63"/>
      <c r="D203" s="63"/>
      <c r="E203" s="77" t="s">
        <v>1230</v>
      </c>
      <c r="F203" s="67">
        <f>F204</f>
        <v>0</v>
      </c>
      <c r="G203" s="66">
        <f t="shared" si="8"/>
        <v>12108770</v>
      </c>
      <c r="H203" s="67">
        <f>H204</f>
        <v>12108770</v>
      </c>
      <c r="L203" s="63"/>
      <c r="M203" s="63"/>
      <c r="N203" s="63"/>
      <c r="O203" s="63"/>
      <c r="P203" s="77"/>
      <c r="Q203" s="67"/>
      <c r="R203" s="66"/>
      <c r="S203" s="67"/>
      <c r="T203" s="67"/>
      <c r="U203" s="66"/>
      <c r="V203" s="67"/>
    </row>
    <row r="204" spans="1:22" ht="54" hidden="1" customHeight="1" x14ac:dyDescent="0.2">
      <c r="A204" s="63" t="s">
        <v>475</v>
      </c>
      <c r="B204" s="63" t="s">
        <v>1227</v>
      </c>
      <c r="C204" s="63" t="s">
        <v>1228</v>
      </c>
      <c r="D204" s="63"/>
      <c r="E204" s="77" t="s">
        <v>1229</v>
      </c>
      <c r="F204" s="67">
        <f>F205</f>
        <v>0</v>
      </c>
      <c r="G204" s="66">
        <f t="shared" si="8"/>
        <v>12108770</v>
      </c>
      <c r="H204" s="67">
        <f>H205</f>
        <v>12108770</v>
      </c>
      <c r="L204" s="63"/>
      <c r="M204" s="63"/>
      <c r="N204" s="63"/>
      <c r="O204" s="63"/>
      <c r="P204" s="77"/>
      <c r="Q204" s="67"/>
      <c r="R204" s="66"/>
      <c r="S204" s="67"/>
      <c r="T204" s="67"/>
      <c r="U204" s="66"/>
      <c r="V204" s="67"/>
    </row>
    <row r="205" spans="1:22" ht="31.5" hidden="1" customHeight="1" x14ac:dyDescent="0.2">
      <c r="A205" s="63" t="s">
        <v>475</v>
      </c>
      <c r="B205" s="63" t="s">
        <v>1227</v>
      </c>
      <c r="C205" s="63" t="s">
        <v>1228</v>
      </c>
      <c r="D205" s="63" t="s">
        <v>1074</v>
      </c>
      <c r="E205" s="77" t="s">
        <v>1075</v>
      </c>
      <c r="F205" s="67">
        <v>0</v>
      </c>
      <c r="G205" s="66">
        <f t="shared" si="8"/>
        <v>12108770</v>
      </c>
      <c r="H205" s="67">
        <v>12108770</v>
      </c>
      <c r="L205" s="63"/>
      <c r="M205" s="63"/>
      <c r="N205" s="63"/>
      <c r="O205" s="63"/>
      <c r="P205" s="77"/>
      <c r="Q205" s="67"/>
      <c r="R205" s="66"/>
      <c r="S205" s="67"/>
      <c r="T205" s="67"/>
      <c r="U205" s="66"/>
      <c r="V205" s="67"/>
    </row>
    <row r="206" spans="1:22" ht="22.5" hidden="1" customHeight="1" x14ac:dyDescent="0.2">
      <c r="A206" s="63" t="s">
        <v>475</v>
      </c>
      <c r="B206" s="63" t="s">
        <v>536</v>
      </c>
      <c r="C206" s="63"/>
      <c r="D206" s="63"/>
      <c r="E206" s="77" t="s">
        <v>537</v>
      </c>
      <c r="F206" s="66">
        <f>F208+F212+F215+F218+F220</f>
        <v>1062078</v>
      </c>
      <c r="G206" s="66">
        <f t="shared" si="8"/>
        <v>0</v>
      </c>
      <c r="H206" s="66">
        <f>H208+H212+H215+H218+H220</f>
        <v>1062078</v>
      </c>
      <c r="L206" s="63" t="s">
        <v>475</v>
      </c>
      <c r="M206" s="63" t="s">
        <v>536</v>
      </c>
      <c r="N206" s="63"/>
      <c r="O206" s="63"/>
      <c r="P206" s="77" t="s">
        <v>537</v>
      </c>
      <c r="Q206" s="66">
        <f>Q208+Q212+Q215+Q218+Q220</f>
        <v>2697200</v>
      </c>
      <c r="R206" s="66">
        <f t="shared" si="10"/>
        <v>-1336200</v>
      </c>
      <c r="S206" s="66">
        <f>S208+S212+S215+S218+S220</f>
        <v>1361000</v>
      </c>
      <c r="T206" s="66">
        <f>T208+T212+T215+T218+T220</f>
        <v>1000000</v>
      </c>
      <c r="U206" s="66">
        <f t="shared" si="9"/>
        <v>-1000000</v>
      </c>
      <c r="V206" s="66"/>
    </row>
    <row r="207" spans="1:22" ht="57" hidden="1" customHeight="1" x14ac:dyDescent="0.2">
      <c r="A207" s="63" t="s">
        <v>475</v>
      </c>
      <c r="B207" s="63" t="s">
        <v>536</v>
      </c>
      <c r="C207" s="63" t="s">
        <v>943</v>
      </c>
      <c r="D207" s="63"/>
      <c r="E207" s="77" t="s">
        <v>1090</v>
      </c>
      <c r="F207" s="66">
        <f>F208</f>
        <v>500000</v>
      </c>
      <c r="G207" s="66">
        <f t="shared" si="8"/>
        <v>0</v>
      </c>
      <c r="H207" s="66">
        <f>H208</f>
        <v>500000</v>
      </c>
      <c r="L207" s="63" t="s">
        <v>475</v>
      </c>
      <c r="M207" s="63" t="s">
        <v>536</v>
      </c>
      <c r="N207" s="63" t="s">
        <v>943</v>
      </c>
      <c r="O207" s="63"/>
      <c r="P207" s="77" t="s">
        <v>974</v>
      </c>
      <c r="Q207" s="66"/>
      <c r="R207" s="66"/>
      <c r="S207" s="66">
        <f>S208</f>
        <v>0</v>
      </c>
      <c r="T207" s="66">
        <f>T208</f>
        <v>0</v>
      </c>
      <c r="U207" s="66"/>
      <c r="V207" s="66"/>
    </row>
    <row r="208" spans="1:22" ht="67.5" hidden="1" customHeight="1" x14ac:dyDescent="0.2">
      <c r="A208" s="63" t="s">
        <v>475</v>
      </c>
      <c r="B208" s="63" t="s">
        <v>536</v>
      </c>
      <c r="C208" s="63" t="s">
        <v>881</v>
      </c>
      <c r="D208" s="63"/>
      <c r="E208" s="77" t="s">
        <v>1091</v>
      </c>
      <c r="F208" s="66">
        <f>F209+F210</f>
        <v>500000</v>
      </c>
      <c r="G208" s="66">
        <f t="shared" si="8"/>
        <v>0</v>
      </c>
      <c r="H208" s="66">
        <f>H209+H210</f>
        <v>500000</v>
      </c>
      <c r="L208" s="63" t="s">
        <v>475</v>
      </c>
      <c r="M208" s="63" t="s">
        <v>536</v>
      </c>
      <c r="N208" s="63" t="s">
        <v>881</v>
      </c>
      <c r="O208" s="63"/>
      <c r="P208" s="77" t="s">
        <v>786</v>
      </c>
      <c r="Q208" s="66">
        <f>Q209+Q210</f>
        <v>0</v>
      </c>
      <c r="R208" s="66">
        <f t="shared" si="10"/>
        <v>0</v>
      </c>
      <c r="S208" s="66">
        <f>S209+S210</f>
        <v>0</v>
      </c>
      <c r="T208" s="66">
        <f>T209+T210</f>
        <v>0</v>
      </c>
      <c r="U208" s="66">
        <f t="shared" si="9"/>
        <v>0</v>
      </c>
      <c r="V208" s="66"/>
    </row>
    <row r="209" spans="1:22" ht="24" hidden="1" customHeight="1" x14ac:dyDescent="0.2">
      <c r="A209" s="63" t="s">
        <v>475</v>
      </c>
      <c r="B209" s="63" t="s">
        <v>536</v>
      </c>
      <c r="C209" s="63" t="s">
        <v>881</v>
      </c>
      <c r="D209" s="63">
        <v>244</v>
      </c>
      <c r="E209" s="77" t="s">
        <v>1190</v>
      </c>
      <c r="F209" s="66">
        <v>50000</v>
      </c>
      <c r="G209" s="66">
        <f t="shared" si="8"/>
        <v>0</v>
      </c>
      <c r="H209" s="66">
        <v>50000</v>
      </c>
      <c r="L209" s="63" t="s">
        <v>475</v>
      </c>
      <c r="M209" s="63" t="s">
        <v>536</v>
      </c>
      <c r="N209" s="63" t="s">
        <v>881</v>
      </c>
      <c r="O209" s="63">
        <v>244</v>
      </c>
      <c r="P209" s="77" t="s">
        <v>452</v>
      </c>
      <c r="Q209" s="66">
        <v>0</v>
      </c>
      <c r="R209" s="66">
        <f t="shared" si="10"/>
        <v>0</v>
      </c>
      <c r="S209" s="66">
        <v>0</v>
      </c>
      <c r="T209" s="66">
        <v>0</v>
      </c>
      <c r="U209" s="66">
        <f t="shared" si="9"/>
        <v>0</v>
      </c>
      <c r="V209" s="66"/>
    </row>
    <row r="210" spans="1:22" ht="32.25" hidden="1" customHeight="1" x14ac:dyDescent="0.2">
      <c r="A210" s="63" t="s">
        <v>475</v>
      </c>
      <c r="B210" s="63" t="s">
        <v>536</v>
      </c>
      <c r="C210" s="63" t="s">
        <v>881</v>
      </c>
      <c r="D210" s="63">
        <v>810</v>
      </c>
      <c r="E210" s="77" t="s">
        <v>1192</v>
      </c>
      <c r="F210" s="66">
        <v>450000</v>
      </c>
      <c r="G210" s="66">
        <f t="shared" si="8"/>
        <v>0</v>
      </c>
      <c r="H210" s="66">
        <v>450000</v>
      </c>
      <c r="L210" s="63" t="s">
        <v>475</v>
      </c>
      <c r="M210" s="63" t="s">
        <v>536</v>
      </c>
      <c r="N210" s="63" t="s">
        <v>881</v>
      </c>
      <c r="O210" s="63">
        <v>810</v>
      </c>
      <c r="P210" s="77" t="s">
        <v>251</v>
      </c>
      <c r="Q210" s="66">
        <v>0</v>
      </c>
      <c r="R210" s="66">
        <f t="shared" si="10"/>
        <v>0</v>
      </c>
      <c r="S210" s="66">
        <v>0</v>
      </c>
      <c r="T210" s="66">
        <v>0</v>
      </c>
      <c r="U210" s="66">
        <f t="shared" si="9"/>
        <v>0</v>
      </c>
      <c r="V210" s="66"/>
    </row>
    <row r="211" spans="1:22" ht="66.75" hidden="1" customHeight="1" x14ac:dyDescent="0.2">
      <c r="A211" s="63" t="s">
        <v>475</v>
      </c>
      <c r="B211" s="63" t="s">
        <v>536</v>
      </c>
      <c r="C211" s="63" t="s">
        <v>944</v>
      </c>
      <c r="D211" s="63"/>
      <c r="E211" s="77" t="s">
        <v>1157</v>
      </c>
      <c r="F211" s="66">
        <f>F212+F215</f>
        <v>562078</v>
      </c>
      <c r="G211" s="66">
        <f t="shared" si="8"/>
        <v>0</v>
      </c>
      <c r="H211" s="66">
        <f>H212+H215</f>
        <v>562078</v>
      </c>
      <c r="L211" s="63" t="s">
        <v>475</v>
      </c>
      <c r="M211" s="63" t="s">
        <v>536</v>
      </c>
      <c r="N211" s="63" t="s">
        <v>944</v>
      </c>
      <c r="O211" s="63"/>
      <c r="P211" s="77" t="s">
        <v>975</v>
      </c>
      <c r="Q211" s="66"/>
      <c r="R211" s="66"/>
      <c r="S211" s="66">
        <f>S212+S215</f>
        <v>1361000</v>
      </c>
      <c r="T211" s="66">
        <f>T212+T215</f>
        <v>1000000</v>
      </c>
      <c r="U211" s="66"/>
      <c r="V211" s="66"/>
    </row>
    <row r="212" spans="1:22" ht="52.5" hidden="1" customHeight="1" x14ac:dyDescent="0.2">
      <c r="A212" s="63" t="s">
        <v>475</v>
      </c>
      <c r="B212" s="63" t="s">
        <v>536</v>
      </c>
      <c r="C212" s="63" t="s">
        <v>757</v>
      </c>
      <c r="D212" s="63"/>
      <c r="E212" s="77" t="s">
        <v>1158</v>
      </c>
      <c r="F212" s="66">
        <f>F213+F214</f>
        <v>500000</v>
      </c>
      <c r="G212" s="66">
        <f t="shared" si="8"/>
        <v>0</v>
      </c>
      <c r="H212" s="66">
        <f>H213+H214</f>
        <v>500000</v>
      </c>
      <c r="L212" s="63" t="s">
        <v>475</v>
      </c>
      <c r="M212" s="63" t="s">
        <v>536</v>
      </c>
      <c r="N212" s="63" t="s">
        <v>757</v>
      </c>
      <c r="O212" s="63"/>
      <c r="P212" s="77" t="s">
        <v>787</v>
      </c>
      <c r="Q212" s="66">
        <f>Q213</f>
        <v>0</v>
      </c>
      <c r="R212" s="66">
        <f t="shared" si="10"/>
        <v>1300000</v>
      </c>
      <c r="S212" s="66">
        <f>S213</f>
        <v>1300000</v>
      </c>
      <c r="T212" s="66">
        <f>T213</f>
        <v>1000000</v>
      </c>
      <c r="U212" s="66">
        <f t="shared" si="9"/>
        <v>-1000000</v>
      </c>
      <c r="V212" s="66"/>
    </row>
    <row r="213" spans="1:22" ht="25.5" hidden="1" customHeight="1" x14ac:dyDescent="0.2">
      <c r="A213" s="63" t="s">
        <v>475</v>
      </c>
      <c r="B213" s="63" t="s">
        <v>536</v>
      </c>
      <c r="C213" s="63" t="s">
        <v>757</v>
      </c>
      <c r="D213" s="63" t="s">
        <v>443</v>
      </c>
      <c r="E213" s="77" t="s">
        <v>451</v>
      </c>
      <c r="F213" s="66">
        <v>0</v>
      </c>
      <c r="G213" s="66">
        <f t="shared" si="8"/>
        <v>0</v>
      </c>
      <c r="H213" s="66">
        <v>0</v>
      </c>
      <c r="L213" s="63" t="s">
        <v>475</v>
      </c>
      <c r="M213" s="63" t="s">
        <v>536</v>
      </c>
      <c r="N213" s="63" t="s">
        <v>757</v>
      </c>
      <c r="O213" s="63" t="s">
        <v>443</v>
      </c>
      <c r="P213" s="77" t="s">
        <v>451</v>
      </c>
      <c r="Q213" s="66">
        <v>0</v>
      </c>
      <c r="R213" s="66">
        <f t="shared" si="10"/>
        <v>1300000</v>
      </c>
      <c r="S213" s="66">
        <v>1300000</v>
      </c>
      <c r="T213" s="66">
        <v>1000000</v>
      </c>
      <c r="U213" s="66">
        <f t="shared" si="9"/>
        <v>-1000000</v>
      </c>
      <c r="V213" s="66"/>
    </row>
    <row r="214" spans="1:22" ht="25.5" hidden="1" customHeight="1" x14ac:dyDescent="0.2">
      <c r="A214" s="63" t="s">
        <v>475</v>
      </c>
      <c r="B214" s="63" t="s">
        <v>536</v>
      </c>
      <c r="C214" s="63" t="s">
        <v>757</v>
      </c>
      <c r="D214" s="63" t="s">
        <v>439</v>
      </c>
      <c r="E214" s="77" t="s">
        <v>1190</v>
      </c>
      <c r="F214" s="66">
        <v>500000</v>
      </c>
      <c r="G214" s="66">
        <f t="shared" si="8"/>
        <v>0</v>
      </c>
      <c r="H214" s="66">
        <v>500000</v>
      </c>
      <c r="L214" s="63"/>
      <c r="M214" s="63"/>
      <c r="N214" s="63"/>
      <c r="O214" s="63"/>
      <c r="P214" s="77"/>
      <c r="Q214" s="66"/>
      <c r="R214" s="66"/>
      <c r="S214" s="66"/>
      <c r="T214" s="66"/>
      <c r="U214" s="66"/>
      <c r="V214" s="66"/>
    </row>
    <row r="215" spans="1:22" ht="55.5" hidden="1" customHeight="1" x14ac:dyDescent="0.2">
      <c r="A215" s="63" t="s">
        <v>475</v>
      </c>
      <c r="B215" s="63" t="s">
        <v>536</v>
      </c>
      <c r="C215" s="63" t="s">
        <v>758</v>
      </c>
      <c r="D215" s="63"/>
      <c r="E215" s="77" t="s">
        <v>1159</v>
      </c>
      <c r="F215" s="66">
        <f>F217+F216</f>
        <v>62078</v>
      </c>
      <c r="G215" s="66">
        <f t="shared" si="8"/>
        <v>0</v>
      </c>
      <c r="H215" s="66">
        <f>H217+H216</f>
        <v>62078</v>
      </c>
      <c r="L215" s="63" t="s">
        <v>475</v>
      </c>
      <c r="M215" s="63" t="s">
        <v>536</v>
      </c>
      <c r="N215" s="63" t="s">
        <v>758</v>
      </c>
      <c r="O215" s="63"/>
      <c r="P215" s="77" t="s">
        <v>882</v>
      </c>
      <c r="Q215" s="66">
        <f>Q217</f>
        <v>0</v>
      </c>
      <c r="R215" s="66">
        <f t="shared" si="10"/>
        <v>61000</v>
      </c>
      <c r="S215" s="66">
        <f>S217</f>
        <v>61000</v>
      </c>
      <c r="T215" s="66">
        <f>T217</f>
        <v>0</v>
      </c>
      <c r="U215" s="66">
        <f t="shared" si="9"/>
        <v>0</v>
      </c>
      <c r="V215" s="66"/>
    </row>
    <row r="216" spans="1:22" ht="24" hidden="1" customHeight="1" x14ac:dyDescent="0.2">
      <c r="A216" s="63" t="s">
        <v>475</v>
      </c>
      <c r="B216" s="63" t="s">
        <v>536</v>
      </c>
      <c r="C216" s="63" t="s">
        <v>758</v>
      </c>
      <c r="D216" s="63" t="s">
        <v>443</v>
      </c>
      <c r="E216" s="77" t="s">
        <v>451</v>
      </c>
      <c r="F216" s="66">
        <v>62078</v>
      </c>
      <c r="G216" s="66">
        <f t="shared" si="8"/>
        <v>0</v>
      </c>
      <c r="H216" s="66">
        <v>62078</v>
      </c>
      <c r="L216" s="63"/>
      <c r="M216" s="63"/>
      <c r="N216" s="63"/>
      <c r="O216" s="63"/>
      <c r="P216" s="77"/>
      <c r="Q216" s="66"/>
      <c r="R216" s="66"/>
      <c r="S216" s="66"/>
      <c r="T216" s="66"/>
      <c r="U216" s="66"/>
      <c r="V216" s="66"/>
    </row>
    <row r="217" spans="1:22" ht="27" hidden="1" customHeight="1" x14ac:dyDescent="0.2">
      <c r="A217" s="63" t="s">
        <v>475</v>
      </c>
      <c r="B217" s="63" t="s">
        <v>536</v>
      </c>
      <c r="C217" s="63" t="s">
        <v>758</v>
      </c>
      <c r="D217" s="63" t="s">
        <v>439</v>
      </c>
      <c r="E217" s="77" t="s">
        <v>1190</v>
      </c>
      <c r="F217" s="66">
        <v>0</v>
      </c>
      <c r="G217" s="66">
        <f t="shared" si="8"/>
        <v>0</v>
      </c>
      <c r="H217" s="66">
        <v>0</v>
      </c>
      <c r="L217" s="63" t="s">
        <v>475</v>
      </c>
      <c r="M217" s="63" t="s">
        <v>536</v>
      </c>
      <c r="N217" s="63" t="s">
        <v>758</v>
      </c>
      <c r="O217" s="63" t="s">
        <v>439</v>
      </c>
      <c r="P217" s="77" t="s">
        <v>452</v>
      </c>
      <c r="Q217" s="66">
        <v>0</v>
      </c>
      <c r="R217" s="66">
        <f t="shared" si="10"/>
        <v>61000</v>
      </c>
      <c r="S217" s="66">
        <v>61000</v>
      </c>
      <c r="T217" s="66">
        <v>0</v>
      </c>
      <c r="U217" s="66">
        <f t="shared" si="9"/>
        <v>0</v>
      </c>
      <c r="V217" s="66"/>
    </row>
    <row r="218" spans="1:22" ht="18.75" hidden="1" customHeight="1" x14ac:dyDescent="0.2">
      <c r="A218" s="63" t="s">
        <v>475</v>
      </c>
      <c r="B218" s="63" t="s">
        <v>536</v>
      </c>
      <c r="C218" s="63" t="s">
        <v>538</v>
      </c>
      <c r="D218" s="63"/>
      <c r="E218" s="77" t="s">
        <v>539</v>
      </c>
      <c r="F218" s="66">
        <f>F219</f>
        <v>0</v>
      </c>
      <c r="G218" s="66">
        <f t="shared" si="8"/>
        <v>0</v>
      </c>
      <c r="H218" s="66">
        <f>H219</f>
        <v>0</v>
      </c>
      <c r="L218" s="63" t="s">
        <v>475</v>
      </c>
      <c r="M218" s="63" t="s">
        <v>536</v>
      </c>
      <c r="N218" s="63" t="s">
        <v>538</v>
      </c>
      <c r="O218" s="63"/>
      <c r="P218" s="77" t="s">
        <v>539</v>
      </c>
      <c r="Q218" s="66">
        <f>Q219</f>
        <v>1697200</v>
      </c>
      <c r="R218" s="66">
        <f t="shared" si="10"/>
        <v>-1697200</v>
      </c>
      <c r="S218" s="66">
        <f>S219</f>
        <v>0</v>
      </c>
      <c r="T218" s="66">
        <f>T219</f>
        <v>0</v>
      </c>
      <c r="U218" s="66">
        <f t="shared" si="9"/>
        <v>0</v>
      </c>
      <c r="V218" s="66"/>
    </row>
    <row r="219" spans="1:22" ht="23.25" hidden="1" customHeight="1" x14ac:dyDescent="0.2">
      <c r="A219" s="63" t="s">
        <v>475</v>
      </c>
      <c r="B219" s="63" t="s">
        <v>536</v>
      </c>
      <c r="C219" s="63" t="s">
        <v>538</v>
      </c>
      <c r="D219" s="63" t="s">
        <v>439</v>
      </c>
      <c r="E219" s="77" t="s">
        <v>452</v>
      </c>
      <c r="F219" s="65">
        <v>0</v>
      </c>
      <c r="G219" s="66">
        <f t="shared" si="8"/>
        <v>0</v>
      </c>
      <c r="H219" s="65">
        <v>0</v>
      </c>
      <c r="L219" s="63" t="s">
        <v>475</v>
      </c>
      <c r="M219" s="63" t="s">
        <v>536</v>
      </c>
      <c r="N219" s="63" t="s">
        <v>538</v>
      </c>
      <c r="O219" s="63" t="s">
        <v>439</v>
      </c>
      <c r="P219" s="77" t="s">
        <v>452</v>
      </c>
      <c r="Q219" s="65">
        <f>2197200-500000</f>
        <v>1697200</v>
      </c>
      <c r="R219" s="66">
        <f t="shared" si="10"/>
        <v>-1697200</v>
      </c>
      <c r="S219" s="65">
        <v>0</v>
      </c>
      <c r="T219" s="65">
        <v>0</v>
      </c>
      <c r="U219" s="66">
        <f t="shared" si="9"/>
        <v>0</v>
      </c>
      <c r="V219" s="65"/>
    </row>
    <row r="220" spans="1:22" ht="36" hidden="1" customHeight="1" x14ac:dyDescent="0.2">
      <c r="A220" s="63" t="s">
        <v>475</v>
      </c>
      <c r="B220" s="63" t="s">
        <v>536</v>
      </c>
      <c r="C220" s="63" t="s">
        <v>178</v>
      </c>
      <c r="D220" s="63"/>
      <c r="E220" s="77" t="s">
        <v>216</v>
      </c>
      <c r="F220" s="65">
        <f>F221</f>
        <v>0</v>
      </c>
      <c r="G220" s="66">
        <f t="shared" si="8"/>
        <v>0</v>
      </c>
      <c r="H220" s="65">
        <f>H221</f>
        <v>0</v>
      </c>
      <c r="L220" s="63" t="s">
        <v>475</v>
      </c>
      <c r="M220" s="63" t="s">
        <v>536</v>
      </c>
      <c r="N220" s="63" t="s">
        <v>178</v>
      </c>
      <c r="O220" s="63"/>
      <c r="P220" s="77" t="s">
        <v>216</v>
      </c>
      <c r="Q220" s="65">
        <f>Q221</f>
        <v>1000000</v>
      </c>
      <c r="R220" s="66">
        <f t="shared" si="10"/>
        <v>-1000000</v>
      </c>
      <c r="S220" s="65">
        <f>S221</f>
        <v>0</v>
      </c>
      <c r="T220" s="65">
        <f>T221</f>
        <v>0</v>
      </c>
      <c r="U220" s="66">
        <f t="shared" si="9"/>
        <v>0</v>
      </c>
      <c r="V220" s="65"/>
    </row>
    <row r="221" spans="1:22" ht="34.5" hidden="1" customHeight="1" x14ac:dyDescent="0.2">
      <c r="A221" s="63" t="s">
        <v>475</v>
      </c>
      <c r="B221" s="63" t="s">
        <v>536</v>
      </c>
      <c r="C221" s="63" t="s">
        <v>178</v>
      </c>
      <c r="D221" s="63" t="s">
        <v>250</v>
      </c>
      <c r="E221" s="77" t="s">
        <v>251</v>
      </c>
      <c r="F221" s="65">
        <v>0</v>
      </c>
      <c r="G221" s="66">
        <f t="shared" si="8"/>
        <v>0</v>
      </c>
      <c r="H221" s="65">
        <v>0</v>
      </c>
      <c r="L221" s="63" t="s">
        <v>475</v>
      </c>
      <c r="M221" s="63" t="s">
        <v>536</v>
      </c>
      <c r="N221" s="63" t="s">
        <v>178</v>
      </c>
      <c r="O221" s="63" t="s">
        <v>250</v>
      </c>
      <c r="P221" s="77" t="s">
        <v>251</v>
      </c>
      <c r="Q221" s="65">
        <v>1000000</v>
      </c>
      <c r="R221" s="66">
        <f t="shared" si="10"/>
        <v>-1000000</v>
      </c>
      <c r="S221" s="65">
        <v>0</v>
      </c>
      <c r="T221" s="65">
        <v>0</v>
      </c>
      <c r="U221" s="66">
        <f t="shared" si="9"/>
        <v>0</v>
      </c>
      <c r="V221" s="65"/>
    </row>
    <row r="222" spans="1:22" ht="17.25" hidden="1" customHeight="1" x14ac:dyDescent="0.2">
      <c r="A222" s="63" t="s">
        <v>475</v>
      </c>
      <c r="B222" s="63" t="s">
        <v>89</v>
      </c>
      <c r="C222" s="63"/>
      <c r="D222" s="63"/>
      <c r="E222" s="77" t="s">
        <v>90</v>
      </c>
      <c r="F222" s="65">
        <f>F224+F227+F229+F231+F233</f>
        <v>528124.25</v>
      </c>
      <c r="G222" s="66">
        <f t="shared" si="8"/>
        <v>8310164.75</v>
      </c>
      <c r="H222" s="65">
        <f>H224+H227+H229+H231+H233</f>
        <v>8838289</v>
      </c>
      <c r="L222" s="63" t="s">
        <v>475</v>
      </c>
      <c r="M222" s="63" t="s">
        <v>89</v>
      </c>
      <c r="N222" s="63"/>
      <c r="O222" s="63"/>
      <c r="P222" s="77" t="s">
        <v>90</v>
      </c>
      <c r="Q222" s="65">
        <f>Q224</f>
        <v>0</v>
      </c>
      <c r="R222" s="66">
        <f t="shared" si="10"/>
        <v>0</v>
      </c>
      <c r="S222" s="65">
        <f>S224</f>
        <v>0</v>
      </c>
      <c r="T222" s="65">
        <f>T224</f>
        <v>0</v>
      </c>
      <c r="U222" s="66">
        <f t="shared" si="9"/>
        <v>0</v>
      </c>
      <c r="V222" s="65"/>
    </row>
    <row r="223" spans="1:22" ht="46.5" hidden="1" customHeight="1" x14ac:dyDescent="0.2">
      <c r="A223" s="63" t="s">
        <v>475</v>
      </c>
      <c r="B223" s="63" t="s">
        <v>89</v>
      </c>
      <c r="C223" s="63" t="s">
        <v>945</v>
      </c>
      <c r="D223" s="63"/>
      <c r="E223" s="77" t="s">
        <v>1170</v>
      </c>
      <c r="F223" s="65">
        <f>F224</f>
        <v>360924.25</v>
      </c>
      <c r="G223" s="66">
        <f t="shared" si="8"/>
        <v>-360924.25</v>
      </c>
      <c r="H223" s="65">
        <f>H224</f>
        <v>0</v>
      </c>
      <c r="L223" s="63" t="s">
        <v>475</v>
      </c>
      <c r="M223" s="63" t="s">
        <v>89</v>
      </c>
      <c r="N223" s="63" t="s">
        <v>945</v>
      </c>
      <c r="O223" s="63"/>
      <c r="P223" s="77" t="s">
        <v>976</v>
      </c>
      <c r="Q223" s="65"/>
      <c r="R223" s="66"/>
      <c r="S223" s="65">
        <f>S224</f>
        <v>0</v>
      </c>
      <c r="T223" s="65">
        <f>T224</f>
        <v>0</v>
      </c>
      <c r="U223" s="66"/>
      <c r="V223" s="65"/>
    </row>
    <row r="224" spans="1:22" ht="57.75" hidden="1" customHeight="1" x14ac:dyDescent="0.2">
      <c r="A224" s="63" t="s">
        <v>475</v>
      </c>
      <c r="B224" s="63" t="s">
        <v>89</v>
      </c>
      <c r="C224" s="63" t="s">
        <v>752</v>
      </c>
      <c r="D224" s="63"/>
      <c r="E224" s="77" t="s">
        <v>1171</v>
      </c>
      <c r="F224" s="65">
        <f>F225+F226</f>
        <v>360924.25</v>
      </c>
      <c r="G224" s="66">
        <f t="shared" si="8"/>
        <v>-360924.25</v>
      </c>
      <c r="H224" s="65">
        <f>H225+H226</f>
        <v>0</v>
      </c>
      <c r="L224" s="63" t="s">
        <v>475</v>
      </c>
      <c r="M224" s="63" t="s">
        <v>89</v>
      </c>
      <c r="N224" s="63" t="s">
        <v>752</v>
      </c>
      <c r="O224" s="63"/>
      <c r="P224" s="77" t="s">
        <v>883</v>
      </c>
      <c r="Q224" s="65">
        <f>Q225</f>
        <v>0</v>
      </c>
      <c r="R224" s="66">
        <f t="shared" si="10"/>
        <v>0</v>
      </c>
      <c r="S224" s="65">
        <f>S225</f>
        <v>0</v>
      </c>
      <c r="T224" s="65">
        <f>T225</f>
        <v>0</v>
      </c>
      <c r="U224" s="66">
        <f t="shared" si="9"/>
        <v>0</v>
      </c>
      <c r="V224" s="65"/>
    </row>
    <row r="225" spans="1:22" ht="31.5" hidden="1" customHeight="1" x14ac:dyDescent="0.2">
      <c r="A225" s="63" t="s">
        <v>475</v>
      </c>
      <c r="B225" s="63" t="s">
        <v>89</v>
      </c>
      <c r="C225" s="63" t="s">
        <v>752</v>
      </c>
      <c r="D225" s="63" t="s">
        <v>760</v>
      </c>
      <c r="E225" s="77" t="s">
        <v>1191</v>
      </c>
      <c r="F225" s="65">
        <v>0</v>
      </c>
      <c r="G225" s="66">
        <f t="shared" si="8"/>
        <v>0</v>
      </c>
      <c r="H225" s="65">
        <v>0</v>
      </c>
      <c r="L225" s="63" t="s">
        <v>475</v>
      </c>
      <c r="M225" s="63" t="s">
        <v>89</v>
      </c>
      <c r="N225" s="63" t="s">
        <v>752</v>
      </c>
      <c r="O225" s="63" t="s">
        <v>760</v>
      </c>
      <c r="P225" s="77" t="s">
        <v>761</v>
      </c>
      <c r="Q225" s="65">
        <v>0</v>
      </c>
      <c r="R225" s="66">
        <f t="shared" si="10"/>
        <v>0</v>
      </c>
      <c r="S225" s="65">
        <v>0</v>
      </c>
      <c r="T225" s="65">
        <v>0</v>
      </c>
      <c r="U225" s="66">
        <f t="shared" si="9"/>
        <v>0</v>
      </c>
      <c r="V225" s="65"/>
    </row>
    <row r="226" spans="1:22" ht="32.25" hidden="1" customHeight="1" x14ac:dyDescent="0.2">
      <c r="A226" s="63" t="s">
        <v>475</v>
      </c>
      <c r="B226" s="63" t="s">
        <v>89</v>
      </c>
      <c r="C226" s="63" t="s">
        <v>752</v>
      </c>
      <c r="D226" s="63" t="s">
        <v>1066</v>
      </c>
      <c r="E226" s="77" t="s">
        <v>1067</v>
      </c>
      <c r="F226" s="65">
        <v>360924.25</v>
      </c>
      <c r="G226" s="66">
        <f t="shared" si="8"/>
        <v>-360924.25</v>
      </c>
      <c r="H226" s="65">
        <v>0</v>
      </c>
      <c r="L226" s="63"/>
      <c r="M226" s="63"/>
      <c r="N226" s="63"/>
      <c r="O226" s="63"/>
      <c r="P226" s="77"/>
      <c r="Q226" s="65"/>
      <c r="R226" s="66"/>
      <c r="S226" s="65"/>
      <c r="T226" s="65"/>
      <c r="U226" s="66"/>
      <c r="V226" s="65"/>
    </row>
    <row r="227" spans="1:22" ht="49.5" hidden="1" customHeight="1" x14ac:dyDescent="0.2">
      <c r="A227" s="63" t="s">
        <v>475</v>
      </c>
      <c r="B227" s="63" t="s">
        <v>89</v>
      </c>
      <c r="C227" s="63" t="s">
        <v>1205</v>
      </c>
      <c r="D227" s="63"/>
      <c r="E227" s="77" t="s">
        <v>1206</v>
      </c>
      <c r="F227" s="65">
        <f>F228</f>
        <v>167200</v>
      </c>
      <c r="G227" s="66">
        <f t="shared" si="8"/>
        <v>-167200</v>
      </c>
      <c r="H227" s="65">
        <f>H228</f>
        <v>0</v>
      </c>
      <c r="L227" s="63"/>
      <c r="M227" s="63"/>
      <c r="N227" s="63"/>
      <c r="O227" s="63"/>
      <c r="P227" s="77"/>
      <c r="Q227" s="65"/>
      <c r="R227" s="66"/>
      <c r="S227" s="65"/>
      <c r="T227" s="65"/>
      <c r="U227" s="66"/>
      <c r="V227" s="65"/>
    </row>
    <row r="228" spans="1:22" ht="24" hidden="1" customHeight="1" x14ac:dyDescent="0.2">
      <c r="A228" s="63" t="s">
        <v>475</v>
      </c>
      <c r="B228" s="63" t="s">
        <v>89</v>
      </c>
      <c r="C228" s="63" t="s">
        <v>1205</v>
      </c>
      <c r="D228" s="63" t="s">
        <v>1074</v>
      </c>
      <c r="E228" s="77" t="s">
        <v>1075</v>
      </c>
      <c r="F228" s="65">
        <v>167200</v>
      </c>
      <c r="G228" s="66">
        <f t="shared" si="8"/>
        <v>-167200</v>
      </c>
      <c r="H228" s="65">
        <v>0</v>
      </c>
      <c r="L228" s="63"/>
      <c r="M228" s="63"/>
      <c r="N228" s="63"/>
      <c r="O228" s="63"/>
      <c r="P228" s="77"/>
      <c r="Q228" s="65"/>
      <c r="R228" s="66"/>
      <c r="S228" s="65"/>
      <c r="T228" s="65"/>
      <c r="U228" s="66"/>
      <c r="V228" s="65"/>
    </row>
    <row r="229" spans="1:22" ht="57" hidden="1" customHeight="1" x14ac:dyDescent="0.2">
      <c r="A229" s="63" t="s">
        <v>475</v>
      </c>
      <c r="B229" s="63" t="s">
        <v>89</v>
      </c>
      <c r="C229" s="63" t="s">
        <v>1231</v>
      </c>
      <c r="D229" s="63"/>
      <c r="E229" s="77" t="s">
        <v>1276</v>
      </c>
      <c r="F229" s="65">
        <f>F230</f>
        <v>0</v>
      </c>
      <c r="G229" s="66">
        <f t="shared" si="8"/>
        <v>5061846.55</v>
      </c>
      <c r="H229" s="65">
        <f>H230</f>
        <v>5061846.55</v>
      </c>
      <c r="L229" s="63"/>
      <c r="M229" s="63"/>
      <c r="N229" s="63"/>
      <c r="O229" s="63"/>
      <c r="P229" s="77"/>
      <c r="Q229" s="65"/>
      <c r="R229" s="66"/>
      <c r="S229" s="65"/>
      <c r="T229" s="65"/>
      <c r="U229" s="66"/>
      <c r="V229" s="65"/>
    </row>
    <row r="230" spans="1:22" ht="31.5" hidden="1" customHeight="1" x14ac:dyDescent="0.2">
      <c r="A230" s="63" t="s">
        <v>475</v>
      </c>
      <c r="B230" s="63" t="s">
        <v>89</v>
      </c>
      <c r="C230" s="63" t="s">
        <v>1231</v>
      </c>
      <c r="D230" s="63" t="s">
        <v>1066</v>
      </c>
      <c r="E230" s="77" t="s">
        <v>1067</v>
      </c>
      <c r="F230" s="65">
        <v>0</v>
      </c>
      <c r="G230" s="66">
        <f t="shared" si="8"/>
        <v>5061846.55</v>
      </c>
      <c r="H230" s="65">
        <v>5061846.55</v>
      </c>
      <c r="L230" s="63"/>
      <c r="M230" s="63"/>
      <c r="N230" s="63"/>
      <c r="O230" s="63"/>
      <c r="P230" s="77"/>
      <c r="Q230" s="65"/>
      <c r="R230" s="66"/>
      <c r="S230" s="65"/>
      <c r="T230" s="65"/>
      <c r="U230" s="66"/>
      <c r="V230" s="65"/>
    </row>
    <row r="231" spans="1:22" ht="54" hidden="1" customHeight="1" x14ac:dyDescent="0.2">
      <c r="A231" s="63" t="s">
        <v>475</v>
      </c>
      <c r="B231" s="63" t="s">
        <v>89</v>
      </c>
      <c r="C231" s="63" t="s">
        <v>1232</v>
      </c>
      <c r="D231" s="63"/>
      <c r="E231" s="77" t="s">
        <v>1277</v>
      </c>
      <c r="F231" s="65">
        <f>F232</f>
        <v>0</v>
      </c>
      <c r="G231" s="66">
        <f t="shared" si="8"/>
        <v>167200</v>
      </c>
      <c r="H231" s="65">
        <f>H232</f>
        <v>167200</v>
      </c>
      <c r="L231" s="63"/>
      <c r="M231" s="63"/>
      <c r="N231" s="63"/>
      <c r="O231" s="63"/>
      <c r="P231" s="77"/>
      <c r="Q231" s="65"/>
      <c r="R231" s="66"/>
      <c r="S231" s="65"/>
      <c r="T231" s="65"/>
      <c r="U231" s="66"/>
      <c r="V231" s="65"/>
    </row>
    <row r="232" spans="1:22" ht="24" hidden="1" customHeight="1" x14ac:dyDescent="0.2">
      <c r="A232" s="63" t="s">
        <v>475</v>
      </c>
      <c r="B232" s="63" t="s">
        <v>89</v>
      </c>
      <c r="C232" s="63" t="s">
        <v>1232</v>
      </c>
      <c r="D232" s="63" t="s">
        <v>444</v>
      </c>
      <c r="E232" s="77" t="s">
        <v>454</v>
      </c>
      <c r="F232" s="65">
        <v>0</v>
      </c>
      <c r="G232" s="66">
        <f t="shared" si="8"/>
        <v>167200</v>
      </c>
      <c r="H232" s="65">
        <v>167200</v>
      </c>
      <c r="L232" s="63"/>
      <c r="M232" s="63"/>
      <c r="N232" s="63"/>
      <c r="O232" s="63"/>
      <c r="P232" s="77"/>
      <c r="Q232" s="65"/>
      <c r="R232" s="66"/>
      <c r="S232" s="65"/>
      <c r="T232" s="65"/>
      <c r="U232" s="66"/>
      <c r="V232" s="65"/>
    </row>
    <row r="233" spans="1:22" ht="56.25" hidden="1" customHeight="1" x14ac:dyDescent="0.2">
      <c r="A233" s="63" t="s">
        <v>475</v>
      </c>
      <c r="B233" s="63" t="s">
        <v>89</v>
      </c>
      <c r="C233" s="63" t="s">
        <v>1233</v>
      </c>
      <c r="D233" s="63"/>
      <c r="E233" s="77" t="s">
        <v>1276</v>
      </c>
      <c r="F233" s="65">
        <f>F234</f>
        <v>0</v>
      </c>
      <c r="G233" s="66">
        <f t="shared" si="8"/>
        <v>3609242.45</v>
      </c>
      <c r="H233" s="65">
        <f>H234</f>
        <v>3609242.45</v>
      </c>
      <c r="L233" s="63"/>
      <c r="M233" s="63"/>
      <c r="N233" s="63"/>
      <c r="O233" s="63"/>
      <c r="P233" s="77"/>
      <c r="Q233" s="65"/>
      <c r="R233" s="66"/>
      <c r="S233" s="65"/>
      <c r="T233" s="65"/>
      <c r="U233" s="66"/>
      <c r="V233" s="65"/>
    </row>
    <row r="234" spans="1:22" ht="30.75" hidden="1" customHeight="1" x14ac:dyDescent="0.2">
      <c r="A234" s="63" t="s">
        <v>475</v>
      </c>
      <c r="B234" s="63" t="s">
        <v>89</v>
      </c>
      <c r="C234" s="63" t="s">
        <v>1233</v>
      </c>
      <c r="D234" s="63" t="s">
        <v>1066</v>
      </c>
      <c r="E234" s="77" t="s">
        <v>1067</v>
      </c>
      <c r="F234" s="65">
        <v>0</v>
      </c>
      <c r="G234" s="66">
        <f t="shared" si="8"/>
        <v>3609242.45</v>
      </c>
      <c r="H234" s="65">
        <v>3609242.45</v>
      </c>
      <c r="L234" s="63"/>
      <c r="M234" s="63"/>
      <c r="N234" s="63"/>
      <c r="O234" s="63"/>
      <c r="P234" s="77"/>
      <c r="Q234" s="65"/>
      <c r="R234" s="66"/>
      <c r="S234" s="65"/>
      <c r="T234" s="65"/>
      <c r="U234" s="66"/>
      <c r="V234" s="65"/>
    </row>
    <row r="235" spans="1:22" ht="16.5" hidden="1" customHeight="1" x14ac:dyDescent="0.2">
      <c r="A235" s="63" t="s">
        <v>475</v>
      </c>
      <c r="B235" s="63" t="s">
        <v>643</v>
      </c>
      <c r="C235" s="63"/>
      <c r="D235" s="63"/>
      <c r="E235" s="77" t="s">
        <v>644</v>
      </c>
      <c r="F235" s="65">
        <f>F253+F258+F239+F248+F250+F241+F243+F245+F256+F236+F260+F262</f>
        <v>9110300</v>
      </c>
      <c r="G235" s="66">
        <f t="shared" si="8"/>
        <v>5145394.67</v>
      </c>
      <c r="H235" s="65">
        <f>H253+H258+H239+H248+H250+H241+H243+H245+H256+H236+H260+H262</f>
        <v>14255694.67</v>
      </c>
      <c r="L235" s="63" t="s">
        <v>475</v>
      </c>
      <c r="M235" s="63" t="s">
        <v>643</v>
      </c>
      <c r="N235" s="63"/>
      <c r="O235" s="63"/>
      <c r="P235" s="77" t="s">
        <v>644</v>
      </c>
      <c r="Q235" s="65">
        <f>Q253</f>
        <v>0</v>
      </c>
      <c r="R235" s="66">
        <f t="shared" si="10"/>
        <v>300000</v>
      </c>
      <c r="S235" s="65">
        <f>S253+S258+S239+S248+S250</f>
        <v>300000</v>
      </c>
      <c r="T235" s="65">
        <f>T253+T258+T239+T248+T250</f>
        <v>300000</v>
      </c>
      <c r="U235" s="66">
        <f t="shared" si="9"/>
        <v>-300000</v>
      </c>
      <c r="V235" s="65"/>
    </row>
    <row r="236" spans="1:22" ht="52.5" hidden="1" x14ac:dyDescent="0.2">
      <c r="A236" s="63" t="s">
        <v>475</v>
      </c>
      <c r="B236" s="63" t="s">
        <v>643</v>
      </c>
      <c r="C236" s="63" t="s">
        <v>1065</v>
      </c>
      <c r="D236" s="63"/>
      <c r="E236" s="77" t="s">
        <v>1207</v>
      </c>
      <c r="F236" s="65">
        <f>F237</f>
        <v>2500000</v>
      </c>
      <c r="G236" s="66">
        <f t="shared" si="8"/>
        <v>-2500000</v>
      </c>
      <c r="H236" s="65">
        <f>H237</f>
        <v>0</v>
      </c>
      <c r="L236" s="63"/>
      <c r="M236" s="63"/>
      <c r="N236" s="63"/>
      <c r="O236" s="63"/>
      <c r="P236" s="77"/>
      <c r="Q236" s="65"/>
      <c r="R236" s="66"/>
      <c r="S236" s="65"/>
      <c r="T236" s="65"/>
      <c r="U236" s="66"/>
      <c r="V236" s="65"/>
    </row>
    <row r="237" spans="1:22" ht="31.5" hidden="1" x14ac:dyDescent="0.2">
      <c r="A237" s="63" t="s">
        <v>475</v>
      </c>
      <c r="B237" s="63" t="s">
        <v>643</v>
      </c>
      <c r="C237" s="63" t="s">
        <v>1065</v>
      </c>
      <c r="D237" s="63" t="s">
        <v>1071</v>
      </c>
      <c r="E237" s="77" t="s">
        <v>1072</v>
      </c>
      <c r="F237" s="65">
        <v>2500000</v>
      </c>
      <c r="G237" s="66">
        <f t="shared" si="8"/>
        <v>-2500000</v>
      </c>
      <c r="H237" s="65">
        <v>0</v>
      </c>
      <c r="L237" s="63"/>
      <c r="M237" s="63"/>
      <c r="N237" s="63"/>
      <c r="O237" s="63"/>
      <c r="P237" s="77"/>
      <c r="Q237" s="65"/>
      <c r="R237" s="66"/>
      <c r="S237" s="65"/>
      <c r="T237" s="65"/>
      <c r="U237" s="66"/>
      <c r="V237" s="65"/>
    </row>
    <row r="238" spans="1:22" ht="53.25" hidden="1" customHeight="1" x14ac:dyDescent="0.2">
      <c r="A238" s="63" t="s">
        <v>475</v>
      </c>
      <c r="B238" s="63" t="s">
        <v>643</v>
      </c>
      <c r="C238" s="63" t="s">
        <v>946</v>
      </c>
      <c r="D238" s="63"/>
      <c r="E238" s="77" t="s">
        <v>1172</v>
      </c>
      <c r="F238" s="65">
        <f>F239</f>
        <v>1230000</v>
      </c>
      <c r="G238" s="66">
        <f t="shared" si="8"/>
        <v>-30000</v>
      </c>
      <c r="H238" s="65">
        <f>H239</f>
        <v>1200000</v>
      </c>
      <c r="L238" s="63" t="s">
        <v>475</v>
      </c>
      <c r="M238" s="63" t="s">
        <v>643</v>
      </c>
      <c r="N238" s="63" t="s">
        <v>946</v>
      </c>
      <c r="O238" s="63"/>
      <c r="P238" s="77" t="s">
        <v>977</v>
      </c>
      <c r="Q238" s="65"/>
      <c r="R238" s="66"/>
      <c r="S238" s="65">
        <f>S239</f>
        <v>0</v>
      </c>
      <c r="T238" s="65">
        <f>T239</f>
        <v>0</v>
      </c>
      <c r="U238" s="66"/>
      <c r="V238" s="65"/>
    </row>
    <row r="239" spans="1:22" ht="51.75" hidden="1" customHeight="1" x14ac:dyDescent="0.2">
      <c r="A239" s="63" t="s">
        <v>475</v>
      </c>
      <c r="B239" s="63" t="s">
        <v>643</v>
      </c>
      <c r="C239" s="63" t="s">
        <v>831</v>
      </c>
      <c r="D239" s="63"/>
      <c r="E239" s="77" t="s">
        <v>1173</v>
      </c>
      <c r="F239" s="65">
        <f>F240</f>
        <v>1230000</v>
      </c>
      <c r="G239" s="66">
        <f t="shared" si="8"/>
        <v>-30000</v>
      </c>
      <c r="H239" s="65">
        <f>H240</f>
        <v>1200000</v>
      </c>
      <c r="L239" s="63" t="s">
        <v>475</v>
      </c>
      <c r="M239" s="63" t="s">
        <v>643</v>
      </c>
      <c r="N239" s="63" t="s">
        <v>831</v>
      </c>
      <c r="O239" s="63"/>
      <c r="P239" s="77" t="s">
        <v>934</v>
      </c>
      <c r="Q239" s="65"/>
      <c r="R239" s="66"/>
      <c r="S239" s="65">
        <f>S240</f>
        <v>0</v>
      </c>
      <c r="T239" s="65">
        <f>T240</f>
        <v>0</v>
      </c>
      <c r="U239" s="66"/>
      <c r="V239" s="65"/>
    </row>
    <row r="240" spans="1:22" ht="41.25" hidden="1" customHeight="1" x14ac:dyDescent="0.2">
      <c r="A240" s="63" t="s">
        <v>475</v>
      </c>
      <c r="B240" s="63" t="s">
        <v>643</v>
      </c>
      <c r="C240" s="63" t="s">
        <v>831</v>
      </c>
      <c r="D240" s="63" t="s">
        <v>250</v>
      </c>
      <c r="E240" s="77" t="s">
        <v>1192</v>
      </c>
      <c r="F240" s="65">
        <v>1230000</v>
      </c>
      <c r="G240" s="66">
        <f t="shared" si="8"/>
        <v>-30000</v>
      </c>
      <c r="H240" s="65">
        <v>1200000</v>
      </c>
      <c r="L240" s="63" t="s">
        <v>475</v>
      </c>
      <c r="M240" s="63" t="s">
        <v>643</v>
      </c>
      <c r="N240" s="63" t="s">
        <v>831</v>
      </c>
      <c r="O240" s="63" t="s">
        <v>250</v>
      </c>
      <c r="P240" s="77" t="s">
        <v>251</v>
      </c>
      <c r="Q240" s="65"/>
      <c r="R240" s="66"/>
      <c r="S240" s="65">
        <v>0</v>
      </c>
      <c r="T240" s="65">
        <v>0</v>
      </c>
      <c r="U240" s="66"/>
      <c r="V240" s="65"/>
    </row>
    <row r="241" spans="1:22" ht="48.75" hidden="1" customHeight="1" x14ac:dyDescent="0.2">
      <c r="A241" s="63" t="s">
        <v>475</v>
      </c>
      <c r="B241" s="63" t="s">
        <v>643</v>
      </c>
      <c r="C241" s="63" t="s">
        <v>1068</v>
      </c>
      <c r="D241" s="63"/>
      <c r="E241" s="77" t="s">
        <v>1174</v>
      </c>
      <c r="F241" s="65">
        <f>F242</f>
        <v>1293000</v>
      </c>
      <c r="G241" s="66">
        <f t="shared" si="8"/>
        <v>-287500</v>
      </c>
      <c r="H241" s="65">
        <f>H242</f>
        <v>1005500</v>
      </c>
      <c r="L241" s="63"/>
      <c r="M241" s="63"/>
      <c r="N241" s="63"/>
      <c r="O241" s="63"/>
      <c r="P241" s="77"/>
      <c r="Q241" s="65"/>
      <c r="R241" s="66"/>
      <c r="S241" s="65"/>
      <c r="T241" s="65"/>
      <c r="U241" s="66"/>
      <c r="V241" s="65"/>
    </row>
    <row r="242" spans="1:22" ht="41.25" hidden="1" customHeight="1" x14ac:dyDescent="0.2">
      <c r="A242" s="63" t="s">
        <v>475</v>
      </c>
      <c r="B242" s="63" t="s">
        <v>643</v>
      </c>
      <c r="C242" s="63" t="s">
        <v>1068</v>
      </c>
      <c r="D242" s="63" t="s">
        <v>250</v>
      </c>
      <c r="E242" s="77" t="s">
        <v>1192</v>
      </c>
      <c r="F242" s="65">
        <v>1293000</v>
      </c>
      <c r="G242" s="66">
        <f t="shared" si="8"/>
        <v>-287500</v>
      </c>
      <c r="H242" s="65">
        <v>1005500</v>
      </c>
      <c r="L242" s="63"/>
      <c r="M242" s="63"/>
      <c r="N242" s="63"/>
      <c r="O242" s="63"/>
      <c r="P242" s="77"/>
      <c r="Q242" s="65"/>
      <c r="R242" s="66"/>
      <c r="S242" s="65"/>
      <c r="T242" s="65"/>
      <c r="U242" s="66"/>
      <c r="V242" s="65"/>
    </row>
    <row r="243" spans="1:22" ht="41.25" hidden="1" customHeight="1" x14ac:dyDescent="0.2">
      <c r="A243" s="63" t="s">
        <v>475</v>
      </c>
      <c r="B243" s="63" t="s">
        <v>643</v>
      </c>
      <c r="C243" s="63" t="s">
        <v>1069</v>
      </c>
      <c r="D243" s="63"/>
      <c r="E243" s="77" t="s">
        <v>1175</v>
      </c>
      <c r="F243" s="65">
        <f>F244</f>
        <v>2000000</v>
      </c>
      <c r="G243" s="66">
        <f t="shared" si="8"/>
        <v>1000000</v>
      </c>
      <c r="H243" s="65">
        <f>H244</f>
        <v>3000000</v>
      </c>
      <c r="L243" s="63"/>
      <c r="M243" s="63"/>
      <c r="N243" s="63"/>
      <c r="O243" s="63"/>
      <c r="P243" s="77"/>
      <c r="Q243" s="65"/>
      <c r="R243" s="66"/>
      <c r="S243" s="65"/>
      <c r="T243" s="65"/>
      <c r="U243" s="66"/>
      <c r="V243" s="65"/>
    </row>
    <row r="244" spans="1:22" ht="41.25" hidden="1" customHeight="1" x14ac:dyDescent="0.2">
      <c r="A244" s="63" t="s">
        <v>475</v>
      </c>
      <c r="B244" s="63" t="s">
        <v>643</v>
      </c>
      <c r="C244" s="63" t="s">
        <v>1069</v>
      </c>
      <c r="D244" s="63" t="s">
        <v>250</v>
      </c>
      <c r="E244" s="77" t="s">
        <v>1192</v>
      </c>
      <c r="F244" s="65">
        <v>2000000</v>
      </c>
      <c r="G244" s="66">
        <f t="shared" si="8"/>
        <v>1000000</v>
      </c>
      <c r="H244" s="65">
        <v>3000000</v>
      </c>
      <c r="L244" s="63"/>
      <c r="M244" s="63"/>
      <c r="N244" s="63"/>
      <c r="O244" s="63"/>
      <c r="P244" s="77"/>
      <c r="Q244" s="65"/>
      <c r="R244" s="66"/>
      <c r="S244" s="65"/>
      <c r="T244" s="65"/>
      <c r="U244" s="66"/>
      <c r="V244" s="65"/>
    </row>
    <row r="245" spans="1:22" ht="41.25" hidden="1" customHeight="1" x14ac:dyDescent="0.2">
      <c r="A245" s="63" t="s">
        <v>475</v>
      </c>
      <c r="B245" s="63" t="s">
        <v>643</v>
      </c>
      <c r="C245" s="63" t="s">
        <v>1070</v>
      </c>
      <c r="D245" s="63"/>
      <c r="E245" s="77" t="s">
        <v>1176</v>
      </c>
      <c r="F245" s="65">
        <f>F246</f>
        <v>87300</v>
      </c>
      <c r="G245" s="66">
        <f t="shared" si="8"/>
        <v>82300</v>
      </c>
      <c r="H245" s="65">
        <f>H246</f>
        <v>169600</v>
      </c>
      <c r="L245" s="63"/>
      <c r="M245" s="63"/>
      <c r="N245" s="63"/>
      <c r="O245" s="63"/>
      <c r="P245" s="77"/>
      <c r="Q245" s="65"/>
      <c r="R245" s="66"/>
      <c r="S245" s="65"/>
      <c r="T245" s="65"/>
      <c r="U245" s="66"/>
      <c r="V245" s="65"/>
    </row>
    <row r="246" spans="1:22" ht="41.25" hidden="1" customHeight="1" x14ac:dyDescent="0.2">
      <c r="A246" s="63" t="s">
        <v>475</v>
      </c>
      <c r="B246" s="63" t="s">
        <v>643</v>
      </c>
      <c r="C246" s="63" t="s">
        <v>1070</v>
      </c>
      <c r="D246" s="63" t="s">
        <v>250</v>
      </c>
      <c r="E246" s="77" t="s">
        <v>1192</v>
      </c>
      <c r="F246" s="65">
        <f>300000-212700</f>
        <v>87300</v>
      </c>
      <c r="G246" s="66">
        <f t="shared" si="8"/>
        <v>82300</v>
      </c>
      <c r="H246" s="65">
        <v>169600</v>
      </c>
      <c r="L246" s="63"/>
      <c r="M246" s="63"/>
      <c r="N246" s="63"/>
      <c r="O246" s="63"/>
      <c r="P246" s="77"/>
      <c r="Q246" s="65"/>
      <c r="R246" s="66"/>
      <c r="S246" s="65"/>
      <c r="T246" s="65"/>
      <c r="U246" s="66"/>
      <c r="V246" s="65"/>
    </row>
    <row r="247" spans="1:22" ht="63.75" hidden="1" customHeight="1" x14ac:dyDescent="0.2">
      <c r="A247" s="63" t="s">
        <v>475</v>
      </c>
      <c r="B247" s="63" t="s">
        <v>643</v>
      </c>
      <c r="C247" s="63" t="s">
        <v>947</v>
      </c>
      <c r="D247" s="63"/>
      <c r="E247" s="77" t="s">
        <v>978</v>
      </c>
      <c r="F247" s="65">
        <f>F248+F250</f>
        <v>0</v>
      </c>
      <c r="G247" s="66">
        <f t="shared" si="8"/>
        <v>150000</v>
      </c>
      <c r="H247" s="65">
        <f>H248+H250</f>
        <v>150000</v>
      </c>
      <c r="L247" s="63" t="s">
        <v>475</v>
      </c>
      <c r="M247" s="63" t="s">
        <v>643</v>
      </c>
      <c r="N247" s="63" t="s">
        <v>947</v>
      </c>
      <c r="O247" s="63"/>
      <c r="P247" s="77" t="s">
        <v>978</v>
      </c>
      <c r="Q247" s="65"/>
      <c r="R247" s="66"/>
      <c r="S247" s="65">
        <f>S248+S250</f>
        <v>0</v>
      </c>
      <c r="T247" s="65">
        <f>T248+T250</f>
        <v>0</v>
      </c>
      <c r="U247" s="66"/>
      <c r="V247" s="65"/>
    </row>
    <row r="248" spans="1:22" ht="63" hidden="1" customHeight="1" x14ac:dyDescent="0.2">
      <c r="A248" s="63" t="s">
        <v>475</v>
      </c>
      <c r="B248" s="63" t="s">
        <v>643</v>
      </c>
      <c r="C248" s="63" t="s">
        <v>813</v>
      </c>
      <c r="D248" s="63"/>
      <c r="E248" s="77" t="s">
        <v>835</v>
      </c>
      <c r="F248" s="65">
        <f>F249</f>
        <v>0</v>
      </c>
      <c r="G248" s="66">
        <f t="shared" si="8"/>
        <v>0</v>
      </c>
      <c r="H248" s="65">
        <f>H249</f>
        <v>0</v>
      </c>
      <c r="L248" s="63" t="s">
        <v>475</v>
      </c>
      <c r="M248" s="63" t="s">
        <v>643</v>
      </c>
      <c r="N248" s="63" t="s">
        <v>813</v>
      </c>
      <c r="O248" s="63"/>
      <c r="P248" s="77" t="s">
        <v>835</v>
      </c>
      <c r="Q248" s="65"/>
      <c r="R248" s="66"/>
      <c r="S248" s="65">
        <f>S249</f>
        <v>0</v>
      </c>
      <c r="T248" s="65">
        <f>T249</f>
        <v>0</v>
      </c>
      <c r="U248" s="66"/>
      <c r="V248" s="65"/>
    </row>
    <row r="249" spans="1:22" ht="39" hidden="1" customHeight="1" x14ac:dyDescent="0.2">
      <c r="A249" s="63" t="s">
        <v>475</v>
      </c>
      <c r="B249" s="63" t="s">
        <v>643</v>
      </c>
      <c r="C249" s="63" t="s">
        <v>813</v>
      </c>
      <c r="D249" s="63" t="s">
        <v>250</v>
      </c>
      <c r="E249" s="77" t="s">
        <v>1192</v>
      </c>
      <c r="F249" s="65">
        <v>0</v>
      </c>
      <c r="G249" s="66">
        <f t="shared" si="8"/>
        <v>0</v>
      </c>
      <c r="H249" s="65">
        <v>0</v>
      </c>
      <c r="L249" s="63" t="s">
        <v>475</v>
      </c>
      <c r="M249" s="63" t="s">
        <v>643</v>
      </c>
      <c r="N249" s="63" t="s">
        <v>813</v>
      </c>
      <c r="O249" s="63" t="s">
        <v>250</v>
      </c>
      <c r="P249" s="77" t="s">
        <v>251</v>
      </c>
      <c r="Q249" s="65"/>
      <c r="R249" s="66"/>
      <c r="S249" s="65">
        <v>0</v>
      </c>
      <c r="T249" s="65">
        <v>0</v>
      </c>
      <c r="U249" s="66"/>
      <c r="V249" s="65"/>
    </row>
    <row r="250" spans="1:22" ht="101.25" hidden="1" customHeight="1" x14ac:dyDescent="0.2">
      <c r="A250" s="63" t="s">
        <v>475</v>
      </c>
      <c r="B250" s="63" t="s">
        <v>643</v>
      </c>
      <c r="C250" s="63" t="s">
        <v>933</v>
      </c>
      <c r="D250" s="63"/>
      <c r="E250" s="77" t="s">
        <v>836</v>
      </c>
      <c r="F250" s="65">
        <f>F251</f>
        <v>0</v>
      </c>
      <c r="G250" s="66">
        <f t="shared" si="8"/>
        <v>150000</v>
      </c>
      <c r="H250" s="65">
        <f>H251</f>
        <v>150000</v>
      </c>
      <c r="L250" s="63" t="s">
        <v>475</v>
      </c>
      <c r="M250" s="63" t="s">
        <v>643</v>
      </c>
      <c r="N250" s="63" t="s">
        <v>933</v>
      </c>
      <c r="O250" s="63"/>
      <c r="P250" s="77" t="s">
        <v>836</v>
      </c>
      <c r="Q250" s="65"/>
      <c r="R250" s="66"/>
      <c r="S250" s="65">
        <f>S251</f>
        <v>0</v>
      </c>
      <c r="T250" s="65">
        <f>T251</f>
        <v>0</v>
      </c>
      <c r="U250" s="66"/>
      <c r="V250" s="65"/>
    </row>
    <row r="251" spans="1:22" ht="32.25" hidden="1" customHeight="1" x14ac:dyDescent="0.2">
      <c r="A251" s="63" t="s">
        <v>475</v>
      </c>
      <c r="B251" s="63" t="s">
        <v>643</v>
      </c>
      <c r="C251" s="63" t="s">
        <v>933</v>
      </c>
      <c r="D251" s="63" t="s">
        <v>250</v>
      </c>
      <c r="E251" s="77" t="s">
        <v>1192</v>
      </c>
      <c r="F251" s="65">
        <v>0</v>
      </c>
      <c r="G251" s="66">
        <f t="shared" ref="G251:G357" si="11">H251-F251</f>
        <v>150000</v>
      </c>
      <c r="H251" s="65">
        <v>150000</v>
      </c>
      <c r="L251" s="63" t="s">
        <v>475</v>
      </c>
      <c r="M251" s="63" t="s">
        <v>643</v>
      </c>
      <c r="N251" s="63" t="s">
        <v>933</v>
      </c>
      <c r="O251" s="63" t="s">
        <v>250</v>
      </c>
      <c r="P251" s="77" t="s">
        <v>251</v>
      </c>
      <c r="Q251" s="65"/>
      <c r="R251" s="66"/>
      <c r="S251" s="65">
        <v>0</v>
      </c>
      <c r="T251" s="65">
        <v>0</v>
      </c>
      <c r="U251" s="66"/>
      <c r="V251" s="65"/>
    </row>
    <row r="252" spans="1:22" ht="69" hidden="1" customHeight="1" x14ac:dyDescent="0.2">
      <c r="A252" s="63" t="s">
        <v>475</v>
      </c>
      <c r="B252" s="63" t="s">
        <v>643</v>
      </c>
      <c r="C252" s="63" t="s">
        <v>948</v>
      </c>
      <c r="D252" s="63"/>
      <c r="E252" s="77" t="s">
        <v>1177</v>
      </c>
      <c r="F252" s="65">
        <f>F253</f>
        <v>800000</v>
      </c>
      <c r="G252" s="66">
        <f t="shared" si="11"/>
        <v>39824.670000000042</v>
      </c>
      <c r="H252" s="65">
        <f>H253</f>
        <v>839824.67</v>
      </c>
      <c r="L252" s="63" t="s">
        <v>475</v>
      </c>
      <c r="M252" s="63" t="s">
        <v>643</v>
      </c>
      <c r="N252" s="63" t="s">
        <v>948</v>
      </c>
      <c r="O252" s="63"/>
      <c r="P252" s="77" t="s">
        <v>979</v>
      </c>
      <c r="Q252" s="65"/>
      <c r="R252" s="66"/>
      <c r="S252" s="65">
        <f>S253</f>
        <v>0</v>
      </c>
      <c r="T252" s="65">
        <f>T253</f>
        <v>0</v>
      </c>
      <c r="U252" s="66"/>
      <c r="V252" s="65"/>
    </row>
    <row r="253" spans="1:22" ht="55.5" hidden="1" customHeight="1" x14ac:dyDescent="0.2">
      <c r="A253" s="63" t="s">
        <v>475</v>
      </c>
      <c r="B253" s="63" t="s">
        <v>643</v>
      </c>
      <c r="C253" s="63" t="s">
        <v>759</v>
      </c>
      <c r="D253" s="63"/>
      <c r="E253" s="77" t="s">
        <v>1178</v>
      </c>
      <c r="F253" s="65">
        <f>F254+F255</f>
        <v>800000</v>
      </c>
      <c r="G253" s="66">
        <f t="shared" si="11"/>
        <v>39824.670000000042</v>
      </c>
      <c r="H253" s="65">
        <f>H254+H255</f>
        <v>839824.67</v>
      </c>
      <c r="L253" s="63" t="s">
        <v>475</v>
      </c>
      <c r="M253" s="63" t="s">
        <v>643</v>
      </c>
      <c r="N253" s="63" t="s">
        <v>759</v>
      </c>
      <c r="O253" s="63"/>
      <c r="P253" s="77" t="s">
        <v>884</v>
      </c>
      <c r="Q253" s="65">
        <f>Q254</f>
        <v>0</v>
      </c>
      <c r="R253" s="66">
        <f t="shared" si="10"/>
        <v>0</v>
      </c>
      <c r="S253" s="65">
        <f>S254</f>
        <v>0</v>
      </c>
      <c r="T253" s="65">
        <f>T254</f>
        <v>0</v>
      </c>
      <c r="U253" s="66">
        <f t="shared" si="9"/>
        <v>0</v>
      </c>
      <c r="V253" s="65"/>
    </row>
    <row r="254" spans="1:22" ht="45.75" hidden="1" customHeight="1" x14ac:dyDescent="0.2">
      <c r="A254" s="63" t="s">
        <v>475</v>
      </c>
      <c r="B254" s="63" t="s">
        <v>643</v>
      </c>
      <c r="C254" s="63" t="s">
        <v>759</v>
      </c>
      <c r="D254" s="63" t="s">
        <v>760</v>
      </c>
      <c r="E254" s="77" t="s">
        <v>761</v>
      </c>
      <c r="F254" s="65">
        <v>0</v>
      </c>
      <c r="G254" s="66">
        <f t="shared" si="11"/>
        <v>0</v>
      </c>
      <c r="H254" s="65">
        <v>0</v>
      </c>
      <c r="L254" s="63" t="s">
        <v>475</v>
      </c>
      <c r="M254" s="63" t="s">
        <v>643</v>
      </c>
      <c r="N254" s="63" t="s">
        <v>759</v>
      </c>
      <c r="O254" s="63" t="s">
        <v>760</v>
      </c>
      <c r="P254" s="77" t="s">
        <v>761</v>
      </c>
      <c r="Q254" s="65">
        <v>0</v>
      </c>
      <c r="R254" s="66">
        <f t="shared" si="10"/>
        <v>0</v>
      </c>
      <c r="S254" s="65">
        <v>0</v>
      </c>
      <c r="T254" s="65">
        <v>0</v>
      </c>
      <c r="U254" s="66">
        <f t="shared" si="9"/>
        <v>0</v>
      </c>
      <c r="V254" s="65"/>
    </row>
    <row r="255" spans="1:22" ht="39" hidden="1" customHeight="1" x14ac:dyDescent="0.2">
      <c r="A255" s="63" t="s">
        <v>475</v>
      </c>
      <c r="B255" s="63" t="s">
        <v>643</v>
      </c>
      <c r="C255" s="63" t="s">
        <v>759</v>
      </c>
      <c r="D255" s="63" t="s">
        <v>1071</v>
      </c>
      <c r="E255" s="77" t="s">
        <v>1072</v>
      </c>
      <c r="F255" s="65">
        <v>800000</v>
      </c>
      <c r="G255" s="66">
        <f t="shared" si="11"/>
        <v>39824.670000000042</v>
      </c>
      <c r="H255" s="65">
        <v>839824.67</v>
      </c>
      <c r="L255" s="63"/>
      <c r="M255" s="63"/>
      <c r="N255" s="63"/>
      <c r="O255" s="63"/>
      <c r="P255" s="77"/>
      <c r="Q255" s="65"/>
      <c r="R255" s="66"/>
      <c r="S255" s="65"/>
      <c r="T255" s="65"/>
      <c r="U255" s="66"/>
      <c r="V255" s="65"/>
    </row>
    <row r="256" spans="1:22" ht="50.25" hidden="1" customHeight="1" x14ac:dyDescent="0.2">
      <c r="A256" s="63" t="s">
        <v>475</v>
      </c>
      <c r="B256" s="63" t="s">
        <v>643</v>
      </c>
      <c r="C256" s="63" t="s">
        <v>1073</v>
      </c>
      <c r="D256" s="63"/>
      <c r="E256" s="77" t="s">
        <v>1179</v>
      </c>
      <c r="F256" s="65">
        <f>F257</f>
        <v>1200000</v>
      </c>
      <c r="G256" s="66">
        <f t="shared" si="11"/>
        <v>0</v>
      </c>
      <c r="H256" s="65">
        <f>H257</f>
        <v>1200000</v>
      </c>
      <c r="L256" s="63"/>
      <c r="M256" s="63"/>
      <c r="N256" s="63"/>
      <c r="O256" s="63"/>
      <c r="P256" s="77"/>
      <c r="Q256" s="65"/>
      <c r="R256" s="66"/>
      <c r="S256" s="65"/>
      <c r="T256" s="65"/>
      <c r="U256" s="66"/>
      <c r="V256" s="65"/>
    </row>
    <row r="257" spans="1:22" ht="39" hidden="1" customHeight="1" x14ac:dyDescent="0.2">
      <c r="A257" s="63" t="s">
        <v>475</v>
      </c>
      <c r="B257" s="63" t="s">
        <v>643</v>
      </c>
      <c r="C257" s="63" t="s">
        <v>1073</v>
      </c>
      <c r="D257" s="63" t="s">
        <v>1071</v>
      </c>
      <c r="E257" s="77" t="s">
        <v>1072</v>
      </c>
      <c r="F257" s="65">
        <v>1200000</v>
      </c>
      <c r="G257" s="66">
        <f t="shared" si="11"/>
        <v>0</v>
      </c>
      <c r="H257" s="65">
        <v>1200000</v>
      </c>
      <c r="L257" s="63"/>
      <c r="M257" s="63"/>
      <c r="N257" s="63"/>
      <c r="O257" s="63"/>
      <c r="P257" s="77"/>
      <c r="Q257" s="65"/>
      <c r="R257" s="66"/>
      <c r="S257" s="65"/>
      <c r="T257" s="65"/>
      <c r="U257" s="66"/>
      <c r="V257" s="65"/>
    </row>
    <row r="258" spans="1:22" ht="55.5" hidden="1" customHeight="1" x14ac:dyDescent="0.2">
      <c r="A258" s="63" t="s">
        <v>475</v>
      </c>
      <c r="B258" s="63" t="s">
        <v>643</v>
      </c>
      <c r="C258" s="63" t="s">
        <v>1234</v>
      </c>
      <c r="D258" s="63"/>
      <c r="E258" s="77" t="s">
        <v>834</v>
      </c>
      <c r="F258" s="65">
        <f>F259</f>
        <v>0</v>
      </c>
      <c r="G258" s="66">
        <f t="shared" si="11"/>
        <v>4200600</v>
      </c>
      <c r="H258" s="65">
        <f>H259</f>
        <v>4200600</v>
      </c>
      <c r="L258" s="63" t="s">
        <v>475</v>
      </c>
      <c r="M258" s="63" t="s">
        <v>643</v>
      </c>
      <c r="N258" s="63" t="s">
        <v>871</v>
      </c>
      <c r="O258" s="63"/>
      <c r="P258" s="77" t="s">
        <v>834</v>
      </c>
      <c r="Q258" s="65"/>
      <c r="R258" s="66"/>
      <c r="S258" s="65">
        <f>S259</f>
        <v>300000</v>
      </c>
      <c r="T258" s="65">
        <f>T259</f>
        <v>300000</v>
      </c>
      <c r="U258" s="66"/>
      <c r="V258" s="65"/>
    </row>
    <row r="259" spans="1:22" ht="34.5" hidden="1" customHeight="1" x14ac:dyDescent="0.2">
      <c r="A259" s="63" t="s">
        <v>475</v>
      </c>
      <c r="B259" s="63" t="s">
        <v>643</v>
      </c>
      <c r="C259" s="63" t="s">
        <v>1234</v>
      </c>
      <c r="D259" s="63" t="s">
        <v>1071</v>
      </c>
      <c r="E259" s="77" t="s">
        <v>1072</v>
      </c>
      <c r="F259" s="65">
        <v>0</v>
      </c>
      <c r="G259" s="66">
        <f t="shared" si="11"/>
        <v>4200600</v>
      </c>
      <c r="H259" s="65">
        <v>4200600</v>
      </c>
      <c r="L259" s="63" t="s">
        <v>475</v>
      </c>
      <c r="M259" s="63" t="s">
        <v>643</v>
      </c>
      <c r="N259" s="63" t="s">
        <v>871</v>
      </c>
      <c r="O259" s="63" t="s">
        <v>250</v>
      </c>
      <c r="P259" s="77" t="s">
        <v>251</v>
      </c>
      <c r="Q259" s="65"/>
      <c r="R259" s="66"/>
      <c r="S259" s="65">
        <v>300000</v>
      </c>
      <c r="T259" s="65">
        <v>300000</v>
      </c>
      <c r="U259" s="66"/>
      <c r="V259" s="65"/>
    </row>
    <row r="260" spans="1:22" ht="68.25" hidden="1" customHeight="1" x14ac:dyDescent="0.2">
      <c r="A260" s="63" t="s">
        <v>475</v>
      </c>
      <c r="B260" s="63" t="s">
        <v>643</v>
      </c>
      <c r="C260" s="63" t="s">
        <v>1235</v>
      </c>
      <c r="D260" s="63"/>
      <c r="E260" s="77" t="s">
        <v>1237</v>
      </c>
      <c r="F260" s="65">
        <f>F261</f>
        <v>0</v>
      </c>
      <c r="G260" s="66">
        <f t="shared" si="11"/>
        <v>1584270</v>
      </c>
      <c r="H260" s="65">
        <f>H261</f>
        <v>1584270</v>
      </c>
      <c r="L260" s="63"/>
      <c r="M260" s="63"/>
      <c r="N260" s="63"/>
      <c r="O260" s="63"/>
      <c r="P260" s="77"/>
      <c r="Q260" s="65"/>
      <c r="R260" s="66"/>
      <c r="S260" s="65"/>
      <c r="T260" s="65"/>
      <c r="U260" s="66"/>
      <c r="V260" s="65"/>
    </row>
    <row r="261" spans="1:22" ht="34.5" hidden="1" customHeight="1" x14ac:dyDescent="0.2">
      <c r="A261" s="63" t="s">
        <v>475</v>
      </c>
      <c r="B261" s="63" t="s">
        <v>643</v>
      </c>
      <c r="C261" s="63" t="s">
        <v>1235</v>
      </c>
      <c r="D261" s="63" t="s">
        <v>1071</v>
      </c>
      <c r="E261" s="77" t="s">
        <v>1072</v>
      </c>
      <c r="F261" s="65">
        <v>0</v>
      </c>
      <c r="G261" s="66">
        <f t="shared" si="11"/>
        <v>1584270</v>
      </c>
      <c r="H261" s="65">
        <v>1584270</v>
      </c>
      <c r="L261" s="63"/>
      <c r="M261" s="63"/>
      <c r="N261" s="63"/>
      <c r="O261" s="63"/>
      <c r="P261" s="77"/>
      <c r="Q261" s="65"/>
      <c r="R261" s="66"/>
      <c r="S261" s="65"/>
      <c r="T261" s="65"/>
      <c r="U261" s="66"/>
      <c r="V261" s="65"/>
    </row>
    <row r="262" spans="1:22" ht="57.75" hidden="1" customHeight="1" x14ac:dyDescent="0.2">
      <c r="A262" s="63" t="s">
        <v>475</v>
      </c>
      <c r="B262" s="63" t="s">
        <v>643</v>
      </c>
      <c r="C262" s="63" t="s">
        <v>1236</v>
      </c>
      <c r="D262" s="63"/>
      <c r="E262" s="77" t="s">
        <v>1238</v>
      </c>
      <c r="F262" s="65">
        <f>F263</f>
        <v>0</v>
      </c>
      <c r="G262" s="66">
        <f t="shared" si="11"/>
        <v>905900</v>
      </c>
      <c r="H262" s="65">
        <f>H263</f>
        <v>905900</v>
      </c>
      <c r="L262" s="63"/>
      <c r="M262" s="63"/>
      <c r="N262" s="63"/>
      <c r="O262" s="63"/>
      <c r="P262" s="77"/>
      <c r="Q262" s="65"/>
      <c r="R262" s="66"/>
      <c r="S262" s="65"/>
      <c r="T262" s="65"/>
      <c r="U262" s="66"/>
      <c r="V262" s="65"/>
    </row>
    <row r="263" spans="1:22" ht="34.5" hidden="1" customHeight="1" x14ac:dyDescent="0.2">
      <c r="A263" s="63" t="s">
        <v>475</v>
      </c>
      <c r="B263" s="63" t="s">
        <v>643</v>
      </c>
      <c r="C263" s="63" t="s">
        <v>1236</v>
      </c>
      <c r="D263" s="63" t="s">
        <v>1071</v>
      </c>
      <c r="E263" s="77" t="s">
        <v>1072</v>
      </c>
      <c r="F263" s="65">
        <v>0</v>
      </c>
      <c r="G263" s="66">
        <f t="shared" si="11"/>
        <v>905900</v>
      </c>
      <c r="H263" s="65">
        <v>905900</v>
      </c>
      <c r="L263" s="63"/>
      <c r="M263" s="63"/>
      <c r="N263" s="63"/>
      <c r="O263" s="63"/>
      <c r="P263" s="77"/>
      <c r="Q263" s="65"/>
      <c r="R263" s="66"/>
      <c r="S263" s="65"/>
      <c r="T263" s="65"/>
      <c r="U263" s="66"/>
      <c r="V263" s="65"/>
    </row>
    <row r="264" spans="1:22" ht="18.75" hidden="1" customHeight="1" x14ac:dyDescent="0.2">
      <c r="A264" s="63" t="s">
        <v>475</v>
      </c>
      <c r="B264" s="63" t="s">
        <v>424</v>
      </c>
      <c r="C264" s="63"/>
      <c r="D264" s="63"/>
      <c r="E264" s="77" t="s">
        <v>425</v>
      </c>
      <c r="F264" s="65">
        <f>F267+F269+F265+F271</f>
        <v>831031</v>
      </c>
      <c r="G264" s="66">
        <f t="shared" si="11"/>
        <v>3365830</v>
      </c>
      <c r="H264" s="65">
        <f>H267+H269+H265+H271</f>
        <v>4196861</v>
      </c>
      <c r="L264" s="63"/>
      <c r="M264" s="63"/>
      <c r="N264" s="63"/>
      <c r="O264" s="63"/>
      <c r="P264" s="77"/>
      <c r="Q264" s="65"/>
      <c r="R264" s="66"/>
      <c r="S264" s="65"/>
      <c r="T264" s="65"/>
      <c r="U264" s="66"/>
      <c r="V264" s="65"/>
    </row>
    <row r="265" spans="1:22" ht="44.25" hidden="1" customHeight="1" x14ac:dyDescent="0.2">
      <c r="A265" s="63" t="s">
        <v>475</v>
      </c>
      <c r="B265" s="63" t="s">
        <v>424</v>
      </c>
      <c r="C265" s="63" t="s">
        <v>1239</v>
      </c>
      <c r="D265" s="63"/>
      <c r="E265" s="77" t="s">
        <v>1240</v>
      </c>
      <c r="F265" s="65">
        <f>F266</f>
        <v>0</v>
      </c>
      <c r="G265" s="66">
        <f t="shared" si="11"/>
        <v>2300000</v>
      </c>
      <c r="H265" s="65">
        <f>H266</f>
        <v>2300000</v>
      </c>
      <c r="L265" s="63"/>
      <c r="M265" s="63"/>
      <c r="N265" s="63"/>
      <c r="O265" s="63"/>
      <c r="P265" s="77"/>
      <c r="Q265" s="65"/>
      <c r="R265" s="66"/>
      <c r="S265" s="65"/>
      <c r="T265" s="65"/>
      <c r="U265" s="66"/>
      <c r="V265" s="65"/>
    </row>
    <row r="266" spans="1:22" ht="30" hidden="1" customHeight="1" x14ac:dyDescent="0.2">
      <c r="A266" s="63" t="s">
        <v>475</v>
      </c>
      <c r="B266" s="63" t="s">
        <v>424</v>
      </c>
      <c r="C266" s="63" t="s">
        <v>1239</v>
      </c>
      <c r="D266" s="63" t="s">
        <v>1074</v>
      </c>
      <c r="E266" s="77" t="s">
        <v>1075</v>
      </c>
      <c r="F266" s="65">
        <v>0</v>
      </c>
      <c r="G266" s="66">
        <f t="shared" si="11"/>
        <v>2300000</v>
      </c>
      <c r="H266" s="65">
        <v>2300000</v>
      </c>
      <c r="L266" s="63"/>
      <c r="M266" s="63"/>
      <c r="N266" s="63"/>
      <c r="O266" s="63"/>
      <c r="P266" s="77"/>
      <c r="Q266" s="65"/>
      <c r="R266" s="66"/>
      <c r="S266" s="65"/>
      <c r="T266" s="65"/>
      <c r="U266" s="66"/>
      <c r="V266" s="65"/>
    </row>
    <row r="267" spans="1:22" ht="63.75" hidden="1" customHeight="1" x14ac:dyDescent="0.2">
      <c r="A267" s="63" t="s">
        <v>475</v>
      </c>
      <c r="B267" s="63" t="s">
        <v>424</v>
      </c>
      <c r="C267" s="63" t="s">
        <v>868</v>
      </c>
      <c r="D267" s="63"/>
      <c r="E267" s="77" t="s">
        <v>1092</v>
      </c>
      <c r="F267" s="65">
        <f>F268</f>
        <v>181031</v>
      </c>
      <c r="G267" s="66">
        <f t="shared" si="11"/>
        <v>0</v>
      </c>
      <c r="H267" s="65">
        <f>H268</f>
        <v>181031</v>
      </c>
      <c r="L267" s="63"/>
      <c r="M267" s="63"/>
      <c r="N267" s="63"/>
      <c r="O267" s="63"/>
      <c r="P267" s="77"/>
      <c r="Q267" s="65"/>
      <c r="R267" s="66"/>
      <c r="S267" s="65"/>
      <c r="T267" s="65"/>
      <c r="U267" s="66"/>
      <c r="V267" s="65"/>
    </row>
    <row r="268" spans="1:22" ht="26.25" hidden="1" customHeight="1" x14ac:dyDescent="0.2">
      <c r="A268" s="63" t="s">
        <v>475</v>
      </c>
      <c r="B268" s="63" t="s">
        <v>424</v>
      </c>
      <c r="C268" s="63" t="s">
        <v>868</v>
      </c>
      <c r="D268" s="63" t="s">
        <v>1074</v>
      </c>
      <c r="E268" s="77" t="s">
        <v>1075</v>
      </c>
      <c r="F268" s="65">
        <v>181031</v>
      </c>
      <c r="G268" s="66">
        <f t="shared" si="11"/>
        <v>0</v>
      </c>
      <c r="H268" s="65">
        <v>181031</v>
      </c>
      <c r="L268" s="63"/>
      <c r="M268" s="63"/>
      <c r="N268" s="63"/>
      <c r="O268" s="63"/>
      <c r="P268" s="77"/>
      <c r="Q268" s="65"/>
      <c r="R268" s="66"/>
      <c r="S268" s="65"/>
      <c r="T268" s="65"/>
      <c r="U268" s="66"/>
      <c r="V268" s="65"/>
    </row>
    <row r="269" spans="1:22" ht="54.75" hidden="1" customHeight="1" x14ac:dyDescent="0.2">
      <c r="A269" s="63" t="s">
        <v>475</v>
      </c>
      <c r="B269" s="63" t="s">
        <v>424</v>
      </c>
      <c r="C269" s="63" t="s">
        <v>886</v>
      </c>
      <c r="D269" s="63"/>
      <c r="E269" s="77" t="s">
        <v>1102</v>
      </c>
      <c r="F269" s="65">
        <f>F270</f>
        <v>650000</v>
      </c>
      <c r="G269" s="66">
        <f t="shared" si="11"/>
        <v>0</v>
      </c>
      <c r="H269" s="65">
        <f>H270</f>
        <v>650000</v>
      </c>
      <c r="L269" s="63"/>
      <c r="M269" s="63"/>
      <c r="N269" s="63"/>
      <c r="O269" s="63"/>
      <c r="P269" s="77"/>
      <c r="Q269" s="65"/>
      <c r="R269" s="66"/>
      <c r="S269" s="65"/>
      <c r="T269" s="65"/>
      <c r="U269" s="66"/>
      <c r="V269" s="65"/>
    </row>
    <row r="270" spans="1:22" ht="30" hidden="1" customHeight="1" x14ac:dyDescent="0.2">
      <c r="A270" s="63" t="s">
        <v>475</v>
      </c>
      <c r="B270" s="63" t="s">
        <v>424</v>
      </c>
      <c r="C270" s="63" t="s">
        <v>886</v>
      </c>
      <c r="D270" s="63" t="s">
        <v>439</v>
      </c>
      <c r="E270" s="77" t="s">
        <v>1190</v>
      </c>
      <c r="F270" s="65">
        <v>650000</v>
      </c>
      <c r="G270" s="66">
        <f t="shared" si="11"/>
        <v>0</v>
      </c>
      <c r="H270" s="65">
        <v>650000</v>
      </c>
      <c r="L270" s="63"/>
      <c r="M270" s="63"/>
      <c r="N270" s="63"/>
      <c r="O270" s="63"/>
      <c r="P270" s="77"/>
      <c r="Q270" s="65"/>
      <c r="R270" s="66"/>
      <c r="S270" s="65"/>
      <c r="T270" s="65"/>
      <c r="U270" s="66"/>
      <c r="V270" s="65"/>
    </row>
    <row r="271" spans="1:22" ht="46.5" hidden="1" customHeight="1" x14ac:dyDescent="0.2">
      <c r="A271" s="63" t="s">
        <v>475</v>
      </c>
      <c r="B271" s="63" t="s">
        <v>424</v>
      </c>
      <c r="C271" s="63" t="s">
        <v>1212</v>
      </c>
      <c r="D271" s="63"/>
      <c r="E271" s="77" t="s">
        <v>1240</v>
      </c>
      <c r="F271" s="65">
        <f>F272</f>
        <v>0</v>
      </c>
      <c r="G271" s="66">
        <f t="shared" si="11"/>
        <v>1065830</v>
      </c>
      <c r="H271" s="65">
        <f>H272</f>
        <v>1065830</v>
      </c>
      <c r="L271" s="63"/>
      <c r="M271" s="63"/>
      <c r="N271" s="63"/>
      <c r="O271" s="63"/>
      <c r="P271" s="77"/>
      <c r="Q271" s="65"/>
      <c r="R271" s="66"/>
      <c r="S271" s="65"/>
      <c r="T271" s="65"/>
      <c r="U271" s="66"/>
      <c r="V271" s="65"/>
    </row>
    <row r="272" spans="1:22" ht="30" hidden="1" customHeight="1" x14ac:dyDescent="0.2">
      <c r="A272" s="63" t="s">
        <v>475</v>
      </c>
      <c r="B272" s="63" t="s">
        <v>424</v>
      </c>
      <c r="C272" s="63" t="s">
        <v>1212</v>
      </c>
      <c r="D272" s="63" t="s">
        <v>1074</v>
      </c>
      <c r="E272" s="77" t="s">
        <v>1075</v>
      </c>
      <c r="F272" s="65">
        <v>0</v>
      </c>
      <c r="G272" s="66">
        <f t="shared" si="11"/>
        <v>1065830</v>
      </c>
      <c r="H272" s="65">
        <v>1065830</v>
      </c>
      <c r="L272" s="63"/>
      <c r="M272" s="63"/>
      <c r="N272" s="63"/>
      <c r="O272" s="63"/>
      <c r="P272" s="77"/>
      <c r="Q272" s="65"/>
      <c r="R272" s="66"/>
      <c r="S272" s="65"/>
      <c r="T272" s="65"/>
      <c r="U272" s="66"/>
      <c r="V272" s="65"/>
    </row>
    <row r="273" spans="1:22" ht="15" hidden="1" customHeight="1" x14ac:dyDescent="0.2">
      <c r="A273" s="63" t="s">
        <v>475</v>
      </c>
      <c r="B273" s="63" t="s">
        <v>545</v>
      </c>
      <c r="C273" s="63"/>
      <c r="D273" s="63"/>
      <c r="E273" s="77" t="s">
        <v>546</v>
      </c>
      <c r="F273" s="65">
        <f>F288+F297+F295+F279+F281+F276+F286+F274+F291+F293+F283</f>
        <v>14318036</v>
      </c>
      <c r="G273" s="66">
        <f t="shared" si="11"/>
        <v>28521100.159999996</v>
      </c>
      <c r="H273" s="65">
        <f>H288+H297+H295+H279+H281+H276+H286+H274+H291+H293+H283</f>
        <v>42839136.159999996</v>
      </c>
      <c r="L273" s="63" t="s">
        <v>475</v>
      </c>
      <c r="M273" s="63" t="s">
        <v>545</v>
      </c>
      <c r="N273" s="63"/>
      <c r="O273" s="63"/>
      <c r="P273" s="77" t="s">
        <v>546</v>
      </c>
      <c r="Q273" s="65">
        <f>Q288+Q297</f>
        <v>2882900</v>
      </c>
      <c r="R273" s="66">
        <f t="shared" si="10"/>
        <v>-2882900</v>
      </c>
      <c r="S273" s="65">
        <f>S288+S297</f>
        <v>0</v>
      </c>
      <c r="T273" s="65">
        <f>T288+T297</f>
        <v>0</v>
      </c>
      <c r="U273" s="66">
        <f t="shared" si="9"/>
        <v>0</v>
      </c>
      <c r="V273" s="65"/>
    </row>
    <row r="274" spans="1:22" ht="39" hidden="1" customHeight="1" x14ac:dyDescent="0.2">
      <c r="A274" s="63" t="s">
        <v>475</v>
      </c>
      <c r="B274" s="63" t="s">
        <v>545</v>
      </c>
      <c r="C274" s="63" t="s">
        <v>1241</v>
      </c>
      <c r="D274" s="63"/>
      <c r="E274" s="77" t="s">
        <v>1242</v>
      </c>
      <c r="F274" s="65">
        <f>F275</f>
        <v>0</v>
      </c>
      <c r="G274" s="66">
        <f t="shared" si="11"/>
        <v>200662</v>
      </c>
      <c r="H274" s="65">
        <f>H275</f>
        <v>200662</v>
      </c>
      <c r="L274" s="63"/>
      <c r="M274" s="63"/>
      <c r="N274" s="63"/>
      <c r="O274" s="63"/>
      <c r="P274" s="77"/>
      <c r="Q274" s="65"/>
      <c r="R274" s="66"/>
      <c r="S274" s="65"/>
      <c r="T274" s="65"/>
      <c r="U274" s="66"/>
      <c r="V274" s="65"/>
    </row>
    <row r="275" spans="1:22" ht="45.75" hidden="1" customHeight="1" x14ac:dyDescent="0.2">
      <c r="A275" s="63" t="s">
        <v>475</v>
      </c>
      <c r="B275" s="63" t="s">
        <v>545</v>
      </c>
      <c r="C275" s="63" t="s">
        <v>1241</v>
      </c>
      <c r="D275" s="63" t="s">
        <v>445</v>
      </c>
      <c r="E275" s="77" t="s">
        <v>1193</v>
      </c>
      <c r="F275" s="65">
        <v>0</v>
      </c>
      <c r="G275" s="66">
        <f t="shared" si="11"/>
        <v>200662</v>
      </c>
      <c r="H275" s="65">
        <v>200662</v>
      </c>
      <c r="L275" s="63"/>
      <c r="M275" s="63"/>
      <c r="N275" s="63"/>
      <c r="O275" s="63"/>
      <c r="P275" s="77"/>
      <c r="Q275" s="65"/>
      <c r="R275" s="66"/>
      <c r="S275" s="65"/>
      <c r="T275" s="65"/>
      <c r="U275" s="66"/>
      <c r="V275" s="65"/>
    </row>
    <row r="276" spans="1:22" ht="61.5" hidden="1" customHeight="1" x14ac:dyDescent="0.2">
      <c r="A276" s="63" t="s">
        <v>475</v>
      </c>
      <c r="B276" s="63" t="s">
        <v>545</v>
      </c>
      <c r="C276" s="63" t="s">
        <v>1065</v>
      </c>
      <c r="D276" s="63"/>
      <c r="E276" s="77" t="s">
        <v>1102</v>
      </c>
      <c r="F276" s="65">
        <f>F277</f>
        <v>5000000</v>
      </c>
      <c r="G276" s="66">
        <f t="shared" si="11"/>
        <v>20000000</v>
      </c>
      <c r="H276" s="65">
        <f>H277</f>
        <v>25000000</v>
      </c>
      <c r="L276" s="63"/>
      <c r="M276" s="63"/>
      <c r="N276" s="63"/>
      <c r="O276" s="63"/>
      <c r="P276" s="77"/>
      <c r="Q276" s="65"/>
      <c r="R276" s="66"/>
      <c r="S276" s="65"/>
      <c r="T276" s="65"/>
      <c r="U276" s="66"/>
      <c r="V276" s="65"/>
    </row>
    <row r="277" spans="1:22" ht="32.25" hidden="1" customHeight="1" x14ac:dyDescent="0.2">
      <c r="A277" s="63" t="s">
        <v>475</v>
      </c>
      <c r="B277" s="63" t="s">
        <v>545</v>
      </c>
      <c r="C277" s="63" t="s">
        <v>1065</v>
      </c>
      <c r="D277" s="63" t="s">
        <v>1071</v>
      </c>
      <c r="E277" s="77" t="s">
        <v>1072</v>
      </c>
      <c r="F277" s="65">
        <v>5000000</v>
      </c>
      <c r="G277" s="66">
        <f t="shared" si="11"/>
        <v>20000000</v>
      </c>
      <c r="H277" s="65">
        <v>25000000</v>
      </c>
      <c r="L277" s="63"/>
      <c r="M277" s="63"/>
      <c r="N277" s="63"/>
      <c r="O277" s="63"/>
      <c r="P277" s="77"/>
      <c r="Q277" s="65"/>
      <c r="R277" s="66"/>
      <c r="S277" s="65"/>
      <c r="T277" s="65"/>
      <c r="U277" s="66"/>
      <c r="V277" s="65"/>
    </row>
    <row r="278" spans="1:22" ht="60.75" hidden="1" customHeight="1" x14ac:dyDescent="0.2">
      <c r="A278" s="63" t="s">
        <v>475</v>
      </c>
      <c r="B278" s="63" t="s">
        <v>545</v>
      </c>
      <c r="C278" s="63" t="s">
        <v>961</v>
      </c>
      <c r="D278" s="63"/>
      <c r="E278" s="77" t="s">
        <v>1103</v>
      </c>
      <c r="F278" s="66">
        <f>F279+F281</f>
        <v>5270000</v>
      </c>
      <c r="G278" s="66">
        <f t="shared" si="11"/>
        <v>129510</v>
      </c>
      <c r="H278" s="66">
        <f>H279+H281</f>
        <v>5399510</v>
      </c>
      <c r="L278" s="63"/>
      <c r="M278" s="63"/>
      <c r="N278" s="63"/>
      <c r="O278" s="63"/>
      <c r="P278" s="77"/>
      <c r="Q278" s="65"/>
      <c r="R278" s="66"/>
      <c r="S278" s="65"/>
      <c r="T278" s="65"/>
      <c r="U278" s="66"/>
      <c r="V278" s="65"/>
    </row>
    <row r="279" spans="1:22" ht="69" hidden="1" customHeight="1" x14ac:dyDescent="0.2">
      <c r="A279" s="63" t="s">
        <v>475</v>
      </c>
      <c r="B279" s="63" t="s">
        <v>545</v>
      </c>
      <c r="C279" s="63" t="s">
        <v>762</v>
      </c>
      <c r="D279" s="63"/>
      <c r="E279" s="77" t="s">
        <v>1194</v>
      </c>
      <c r="F279" s="66">
        <f>F280</f>
        <v>783050</v>
      </c>
      <c r="G279" s="66">
        <f t="shared" si="11"/>
        <v>0</v>
      </c>
      <c r="H279" s="66">
        <f>H280</f>
        <v>783050</v>
      </c>
      <c r="L279" s="63"/>
      <c r="M279" s="63"/>
      <c r="N279" s="63"/>
      <c r="O279" s="63"/>
      <c r="P279" s="77"/>
      <c r="Q279" s="65"/>
      <c r="R279" s="66"/>
      <c r="S279" s="65"/>
      <c r="T279" s="65"/>
      <c r="U279" s="66"/>
      <c r="V279" s="65"/>
    </row>
    <row r="280" spans="1:22" ht="40.5" hidden="1" customHeight="1" x14ac:dyDescent="0.2">
      <c r="A280" s="63" t="s">
        <v>475</v>
      </c>
      <c r="B280" s="63" t="s">
        <v>545</v>
      </c>
      <c r="C280" s="63" t="s">
        <v>762</v>
      </c>
      <c r="D280" s="63" t="s">
        <v>445</v>
      </c>
      <c r="E280" s="77" t="s">
        <v>1193</v>
      </c>
      <c r="F280" s="66">
        <v>783050</v>
      </c>
      <c r="G280" s="66">
        <f t="shared" si="11"/>
        <v>0</v>
      </c>
      <c r="H280" s="66">
        <v>783050</v>
      </c>
      <c r="L280" s="63"/>
      <c r="M280" s="63"/>
      <c r="N280" s="63"/>
      <c r="O280" s="63"/>
      <c r="P280" s="77"/>
      <c r="Q280" s="65"/>
      <c r="R280" s="66"/>
      <c r="S280" s="65"/>
      <c r="T280" s="65"/>
      <c r="U280" s="66"/>
      <c r="V280" s="65"/>
    </row>
    <row r="281" spans="1:22" ht="71.25" hidden="1" customHeight="1" x14ac:dyDescent="0.2">
      <c r="A281" s="63" t="s">
        <v>475</v>
      </c>
      <c r="B281" s="63" t="s">
        <v>545</v>
      </c>
      <c r="C281" s="63" t="s">
        <v>763</v>
      </c>
      <c r="D281" s="63"/>
      <c r="E281" s="77" t="s">
        <v>1144</v>
      </c>
      <c r="F281" s="66">
        <f>F282</f>
        <v>4486950</v>
      </c>
      <c r="G281" s="66">
        <f t="shared" si="11"/>
        <v>129510</v>
      </c>
      <c r="H281" s="66">
        <f>H282</f>
        <v>4616460</v>
      </c>
      <c r="L281" s="63"/>
      <c r="M281" s="63"/>
      <c r="N281" s="63"/>
      <c r="O281" s="63"/>
      <c r="P281" s="77"/>
      <c r="Q281" s="65"/>
      <c r="R281" s="66"/>
      <c r="S281" s="65"/>
      <c r="T281" s="65"/>
      <c r="U281" s="66"/>
      <c r="V281" s="65"/>
    </row>
    <row r="282" spans="1:22" ht="42" hidden="1" customHeight="1" x14ac:dyDescent="0.2">
      <c r="A282" s="63" t="s">
        <v>475</v>
      </c>
      <c r="B282" s="63" t="s">
        <v>545</v>
      </c>
      <c r="C282" s="63" t="s">
        <v>763</v>
      </c>
      <c r="D282" s="63" t="s">
        <v>445</v>
      </c>
      <c r="E282" s="77" t="s">
        <v>1193</v>
      </c>
      <c r="F282" s="65">
        <v>4486950</v>
      </c>
      <c r="G282" s="66">
        <f t="shared" si="11"/>
        <v>129510</v>
      </c>
      <c r="H282" s="65">
        <v>4616460</v>
      </c>
      <c r="L282" s="63"/>
      <c r="M282" s="63"/>
      <c r="N282" s="63"/>
      <c r="O282" s="63"/>
      <c r="P282" s="77"/>
      <c r="Q282" s="65"/>
      <c r="R282" s="66"/>
      <c r="S282" s="65"/>
      <c r="T282" s="65"/>
      <c r="U282" s="66"/>
      <c r="V282" s="65"/>
    </row>
    <row r="283" spans="1:22" ht="56.25" hidden="1" customHeight="1" x14ac:dyDescent="0.2">
      <c r="A283" s="63" t="s">
        <v>475</v>
      </c>
      <c r="B283" s="63" t="s">
        <v>545</v>
      </c>
      <c r="C283" s="63" t="s">
        <v>1243</v>
      </c>
      <c r="D283" s="63"/>
      <c r="E283" s="77" t="s">
        <v>1207</v>
      </c>
      <c r="F283" s="65">
        <f>F284</f>
        <v>0</v>
      </c>
      <c r="G283" s="66">
        <f t="shared" si="11"/>
        <v>6360000</v>
      </c>
      <c r="H283" s="65">
        <f>H284</f>
        <v>6360000</v>
      </c>
      <c r="L283" s="63"/>
      <c r="M283" s="63"/>
      <c r="N283" s="63"/>
      <c r="O283" s="63"/>
      <c r="P283" s="77"/>
      <c r="Q283" s="65"/>
      <c r="R283" s="66"/>
      <c r="S283" s="65"/>
      <c r="T283" s="65"/>
      <c r="U283" s="66"/>
      <c r="V283" s="65"/>
    </row>
    <row r="284" spans="1:22" ht="33" hidden="1" customHeight="1" x14ac:dyDescent="0.2">
      <c r="A284" s="63" t="s">
        <v>475</v>
      </c>
      <c r="B284" s="63" t="s">
        <v>545</v>
      </c>
      <c r="C284" s="63" t="s">
        <v>1243</v>
      </c>
      <c r="D284" s="63" t="s">
        <v>1071</v>
      </c>
      <c r="E284" s="77" t="s">
        <v>1072</v>
      </c>
      <c r="F284" s="65">
        <v>0</v>
      </c>
      <c r="G284" s="66">
        <f t="shared" si="11"/>
        <v>6360000</v>
      </c>
      <c r="H284" s="65">
        <v>6360000</v>
      </c>
      <c r="L284" s="63"/>
      <c r="M284" s="63"/>
      <c r="N284" s="63"/>
      <c r="O284" s="63"/>
      <c r="P284" s="77"/>
      <c r="Q284" s="65"/>
      <c r="R284" s="66"/>
      <c r="S284" s="65"/>
      <c r="T284" s="65"/>
      <c r="U284" s="66"/>
      <c r="V284" s="65"/>
    </row>
    <row r="285" spans="1:22" ht="51.75" hidden="1" customHeight="1" x14ac:dyDescent="0.2">
      <c r="A285" s="63" t="s">
        <v>475</v>
      </c>
      <c r="B285" s="63" t="s">
        <v>545</v>
      </c>
      <c r="C285" s="63" t="s">
        <v>938</v>
      </c>
      <c r="D285" s="63"/>
      <c r="E285" s="77" t="s">
        <v>1093</v>
      </c>
      <c r="F285" s="65">
        <f>F288</f>
        <v>2097036</v>
      </c>
      <c r="G285" s="66">
        <f t="shared" si="11"/>
        <v>6741.160000000149</v>
      </c>
      <c r="H285" s="65">
        <f>H288</f>
        <v>2103777.16</v>
      </c>
      <c r="L285" s="63" t="s">
        <v>475</v>
      </c>
      <c r="M285" s="63" t="s">
        <v>545</v>
      </c>
      <c r="N285" s="63" t="s">
        <v>938</v>
      </c>
      <c r="O285" s="63"/>
      <c r="P285" s="77" t="s">
        <v>968</v>
      </c>
      <c r="Q285" s="65"/>
      <c r="R285" s="66"/>
      <c r="S285" s="65">
        <f>S288</f>
        <v>0</v>
      </c>
      <c r="T285" s="65">
        <f>T288</f>
        <v>0</v>
      </c>
      <c r="U285" s="66"/>
      <c r="V285" s="65"/>
    </row>
    <row r="286" spans="1:22" ht="64.5" hidden="1" customHeight="1" x14ac:dyDescent="0.2">
      <c r="A286" s="63" t="s">
        <v>475</v>
      </c>
      <c r="B286" s="63" t="s">
        <v>545</v>
      </c>
      <c r="C286" s="63" t="s">
        <v>868</v>
      </c>
      <c r="D286" s="63"/>
      <c r="E286" s="77" t="s">
        <v>1092</v>
      </c>
      <c r="F286" s="65">
        <f>F287</f>
        <v>90000</v>
      </c>
      <c r="G286" s="66">
        <f t="shared" si="11"/>
        <v>0</v>
      </c>
      <c r="H286" s="65">
        <f>H287</f>
        <v>90000</v>
      </c>
      <c r="L286" s="63"/>
      <c r="M286" s="63"/>
      <c r="N286" s="63"/>
      <c r="O286" s="63"/>
      <c r="P286" s="77"/>
      <c r="Q286" s="65"/>
      <c r="R286" s="66"/>
      <c r="S286" s="65"/>
      <c r="T286" s="65"/>
      <c r="U286" s="66"/>
      <c r="V286" s="65"/>
    </row>
    <row r="287" spans="1:22" ht="36.75" hidden="1" customHeight="1" x14ac:dyDescent="0.2">
      <c r="A287" s="63" t="s">
        <v>475</v>
      </c>
      <c r="B287" s="63" t="s">
        <v>545</v>
      </c>
      <c r="C287" s="63" t="s">
        <v>868</v>
      </c>
      <c r="D287" s="63" t="s">
        <v>1074</v>
      </c>
      <c r="E287" s="77" t="s">
        <v>1075</v>
      </c>
      <c r="F287" s="65">
        <v>90000</v>
      </c>
      <c r="G287" s="66">
        <f t="shared" si="11"/>
        <v>0</v>
      </c>
      <c r="H287" s="65">
        <v>90000</v>
      </c>
      <c r="L287" s="63"/>
      <c r="M287" s="63"/>
      <c r="N287" s="63"/>
      <c r="O287" s="63"/>
      <c r="P287" s="77"/>
      <c r="Q287" s="65"/>
      <c r="R287" s="66"/>
      <c r="S287" s="65"/>
      <c r="T287" s="65"/>
      <c r="U287" s="66"/>
      <c r="V287" s="65"/>
    </row>
    <row r="288" spans="1:22" ht="60" hidden="1" customHeight="1" x14ac:dyDescent="0.2">
      <c r="A288" s="63" t="s">
        <v>475</v>
      </c>
      <c r="B288" s="63" t="s">
        <v>545</v>
      </c>
      <c r="C288" s="63" t="s">
        <v>886</v>
      </c>
      <c r="D288" s="63"/>
      <c r="E288" s="77" t="s">
        <v>1102</v>
      </c>
      <c r="F288" s="65">
        <f>F289+F290</f>
        <v>2097036</v>
      </c>
      <c r="G288" s="66">
        <f t="shared" si="11"/>
        <v>6741.160000000149</v>
      </c>
      <c r="H288" s="65">
        <f>H289+H290</f>
        <v>2103777.16</v>
      </c>
      <c r="L288" s="63" t="s">
        <v>475</v>
      </c>
      <c r="M288" s="63" t="s">
        <v>545</v>
      </c>
      <c r="N288" s="63" t="s">
        <v>886</v>
      </c>
      <c r="O288" s="63"/>
      <c r="P288" s="77" t="s">
        <v>885</v>
      </c>
      <c r="Q288" s="65">
        <f>Q289</f>
        <v>0</v>
      </c>
      <c r="R288" s="66">
        <f t="shared" si="10"/>
        <v>0</v>
      </c>
      <c r="S288" s="65">
        <f>S289</f>
        <v>0</v>
      </c>
      <c r="T288" s="65">
        <f>T289</f>
        <v>0</v>
      </c>
      <c r="U288" s="66">
        <f t="shared" si="9"/>
        <v>0</v>
      </c>
      <c r="V288" s="65"/>
    </row>
    <row r="289" spans="1:22" ht="39" hidden="1" customHeight="1" x14ac:dyDescent="0.2">
      <c r="A289" s="63" t="s">
        <v>475</v>
      </c>
      <c r="B289" s="63" t="s">
        <v>545</v>
      </c>
      <c r="C289" s="63" t="s">
        <v>886</v>
      </c>
      <c r="D289" s="63" t="s">
        <v>760</v>
      </c>
      <c r="E289" s="77" t="s">
        <v>761</v>
      </c>
      <c r="F289" s="65">
        <v>0</v>
      </c>
      <c r="G289" s="66">
        <f t="shared" si="11"/>
        <v>0</v>
      </c>
      <c r="H289" s="65">
        <v>0</v>
      </c>
      <c r="L289" s="63" t="s">
        <v>475</v>
      </c>
      <c r="M289" s="63" t="s">
        <v>545</v>
      </c>
      <c r="N289" s="63" t="s">
        <v>886</v>
      </c>
      <c r="O289" s="63" t="s">
        <v>760</v>
      </c>
      <c r="P289" s="77" t="s">
        <v>761</v>
      </c>
      <c r="Q289" s="65">
        <v>0</v>
      </c>
      <c r="R289" s="66">
        <f t="shared" si="10"/>
        <v>0</v>
      </c>
      <c r="S289" s="65">
        <v>0</v>
      </c>
      <c r="T289" s="65">
        <v>0</v>
      </c>
      <c r="U289" s="66">
        <f t="shared" si="9"/>
        <v>0</v>
      </c>
      <c r="V289" s="65"/>
    </row>
    <row r="290" spans="1:22" ht="35.25" hidden="1" customHeight="1" x14ac:dyDescent="0.2">
      <c r="A290" s="63" t="s">
        <v>475</v>
      </c>
      <c r="B290" s="63" t="s">
        <v>545</v>
      </c>
      <c r="C290" s="63" t="s">
        <v>886</v>
      </c>
      <c r="D290" s="63" t="s">
        <v>1071</v>
      </c>
      <c r="E290" s="77" t="s">
        <v>1072</v>
      </c>
      <c r="F290" s="65">
        <v>2097036</v>
      </c>
      <c r="G290" s="66">
        <f t="shared" si="11"/>
        <v>6741.160000000149</v>
      </c>
      <c r="H290" s="65">
        <f>2097037+6740.16</f>
        <v>2103777.16</v>
      </c>
      <c r="L290" s="63"/>
      <c r="M290" s="63"/>
      <c r="N290" s="63"/>
      <c r="O290" s="63"/>
      <c r="P290" s="77"/>
      <c r="Q290" s="65"/>
      <c r="R290" s="66"/>
      <c r="S290" s="65"/>
      <c r="T290" s="65"/>
      <c r="U290" s="66"/>
      <c r="V290" s="65"/>
    </row>
    <row r="291" spans="1:22" ht="45.75" hidden="1" customHeight="1" x14ac:dyDescent="0.2">
      <c r="A291" s="63" t="s">
        <v>475</v>
      </c>
      <c r="B291" s="63" t="s">
        <v>545</v>
      </c>
      <c r="C291" s="63" t="s">
        <v>1212</v>
      </c>
      <c r="D291" s="63"/>
      <c r="E291" s="77" t="s">
        <v>1240</v>
      </c>
      <c r="F291" s="65">
        <f>F292</f>
        <v>0</v>
      </c>
      <c r="G291" s="66">
        <f t="shared" si="11"/>
        <v>1798670</v>
      </c>
      <c r="H291" s="65">
        <f>H292</f>
        <v>1798670</v>
      </c>
      <c r="L291" s="63"/>
      <c r="M291" s="63"/>
      <c r="N291" s="63"/>
      <c r="O291" s="63"/>
      <c r="P291" s="77"/>
      <c r="Q291" s="65"/>
      <c r="R291" s="66"/>
      <c r="S291" s="65"/>
      <c r="T291" s="65"/>
      <c r="U291" s="66"/>
      <c r="V291" s="65"/>
    </row>
    <row r="292" spans="1:22" ht="27.75" hidden="1" customHeight="1" x14ac:dyDescent="0.2">
      <c r="A292" s="63" t="s">
        <v>475</v>
      </c>
      <c r="B292" s="63" t="s">
        <v>545</v>
      </c>
      <c r="C292" s="63" t="s">
        <v>1212</v>
      </c>
      <c r="D292" s="63" t="s">
        <v>1074</v>
      </c>
      <c r="E292" s="77" t="s">
        <v>1075</v>
      </c>
      <c r="F292" s="65">
        <v>0</v>
      </c>
      <c r="G292" s="66">
        <f t="shared" si="11"/>
        <v>1798670</v>
      </c>
      <c r="H292" s="65">
        <v>1798670</v>
      </c>
      <c r="L292" s="63"/>
      <c r="M292" s="63"/>
      <c r="N292" s="63"/>
      <c r="O292" s="63"/>
      <c r="P292" s="77"/>
      <c r="Q292" s="65"/>
      <c r="R292" s="66"/>
      <c r="S292" s="65"/>
      <c r="T292" s="65"/>
      <c r="U292" s="66"/>
      <c r="V292" s="65"/>
    </row>
    <row r="293" spans="1:22" ht="53.25" hidden="1" customHeight="1" x14ac:dyDescent="0.2">
      <c r="A293" s="63" t="s">
        <v>475</v>
      </c>
      <c r="B293" s="63" t="s">
        <v>545</v>
      </c>
      <c r="C293" s="63" t="s">
        <v>832</v>
      </c>
      <c r="D293" s="63"/>
      <c r="E293" s="77" t="s">
        <v>1244</v>
      </c>
      <c r="F293" s="65">
        <f>F294</f>
        <v>0</v>
      </c>
      <c r="G293" s="66">
        <f t="shared" si="11"/>
        <v>25517</v>
      </c>
      <c r="H293" s="65">
        <f>H294</f>
        <v>25517</v>
      </c>
      <c r="L293" s="63"/>
      <c r="M293" s="63"/>
      <c r="N293" s="63"/>
      <c r="O293" s="63"/>
      <c r="P293" s="77"/>
      <c r="Q293" s="65"/>
      <c r="R293" s="66"/>
      <c r="S293" s="65"/>
      <c r="T293" s="65"/>
      <c r="U293" s="66"/>
      <c r="V293" s="65"/>
    </row>
    <row r="294" spans="1:22" ht="28.5" hidden="1" customHeight="1" x14ac:dyDescent="0.2">
      <c r="A294" s="63" t="s">
        <v>475</v>
      </c>
      <c r="B294" s="63" t="s">
        <v>545</v>
      </c>
      <c r="C294" s="63" t="s">
        <v>832</v>
      </c>
      <c r="D294" s="63" t="s">
        <v>1074</v>
      </c>
      <c r="E294" s="77" t="s">
        <v>1075</v>
      </c>
      <c r="F294" s="65">
        <v>0</v>
      </c>
      <c r="G294" s="66">
        <f t="shared" si="11"/>
        <v>25517</v>
      </c>
      <c r="H294" s="65">
        <v>25517</v>
      </c>
      <c r="L294" s="63"/>
      <c r="M294" s="63"/>
      <c r="N294" s="63"/>
      <c r="O294" s="63"/>
      <c r="P294" s="77"/>
      <c r="Q294" s="65"/>
      <c r="R294" s="66"/>
      <c r="S294" s="65"/>
      <c r="T294" s="65"/>
      <c r="U294" s="66"/>
      <c r="V294" s="65"/>
    </row>
    <row r="295" spans="1:22" ht="66" hidden="1" customHeight="1" x14ac:dyDescent="0.2">
      <c r="A295" s="63" t="s">
        <v>475</v>
      </c>
      <c r="B295" s="63" t="s">
        <v>545</v>
      </c>
      <c r="C295" s="63" t="s">
        <v>1217</v>
      </c>
      <c r="D295" s="63"/>
      <c r="E295" s="77" t="s">
        <v>1218</v>
      </c>
      <c r="F295" s="65">
        <f>F296</f>
        <v>1861000</v>
      </c>
      <c r="G295" s="66">
        <f t="shared" si="11"/>
        <v>0</v>
      </c>
      <c r="H295" s="65">
        <f>H296</f>
        <v>1861000</v>
      </c>
      <c r="L295" s="63"/>
      <c r="M295" s="63"/>
      <c r="N295" s="63"/>
      <c r="O295" s="63"/>
      <c r="P295" s="77"/>
      <c r="Q295" s="65"/>
      <c r="R295" s="66"/>
      <c r="S295" s="65"/>
      <c r="T295" s="65"/>
      <c r="U295" s="66"/>
      <c r="V295" s="65"/>
    </row>
    <row r="296" spans="1:22" ht="30" hidden="1" customHeight="1" x14ac:dyDescent="0.2">
      <c r="A296" s="63" t="s">
        <v>475</v>
      </c>
      <c r="B296" s="63" t="s">
        <v>545</v>
      </c>
      <c r="C296" s="63" t="s">
        <v>1217</v>
      </c>
      <c r="D296" s="63" t="s">
        <v>1074</v>
      </c>
      <c r="E296" s="77" t="s">
        <v>1075</v>
      </c>
      <c r="F296" s="65">
        <v>1861000</v>
      </c>
      <c r="G296" s="66">
        <f t="shared" si="11"/>
        <v>0</v>
      </c>
      <c r="H296" s="65">
        <v>1861000</v>
      </c>
      <c r="L296" s="63"/>
      <c r="M296" s="63"/>
      <c r="N296" s="63"/>
      <c r="O296" s="63"/>
      <c r="P296" s="77"/>
      <c r="Q296" s="65"/>
      <c r="R296" s="66"/>
      <c r="S296" s="65"/>
      <c r="T296" s="65"/>
      <c r="U296" s="66"/>
      <c r="V296" s="65"/>
    </row>
    <row r="297" spans="1:22" ht="46.5" hidden="1" customHeight="1" x14ac:dyDescent="0.2">
      <c r="A297" s="63" t="s">
        <v>475</v>
      </c>
      <c r="B297" s="63" t="s">
        <v>545</v>
      </c>
      <c r="C297" s="63" t="s">
        <v>689</v>
      </c>
      <c r="D297" s="63"/>
      <c r="E297" s="77" t="s">
        <v>690</v>
      </c>
      <c r="F297" s="65">
        <f>F298</f>
        <v>0</v>
      </c>
      <c r="G297" s="66">
        <f t="shared" si="11"/>
        <v>0</v>
      </c>
      <c r="H297" s="65">
        <f>H298</f>
        <v>0</v>
      </c>
      <c r="L297" s="63" t="s">
        <v>475</v>
      </c>
      <c r="M297" s="63" t="s">
        <v>545</v>
      </c>
      <c r="N297" s="63" t="s">
        <v>689</v>
      </c>
      <c r="O297" s="63"/>
      <c r="P297" s="77" t="s">
        <v>690</v>
      </c>
      <c r="Q297" s="65">
        <f>Q298</f>
        <v>2882900</v>
      </c>
      <c r="R297" s="66">
        <f t="shared" si="10"/>
        <v>-2882900</v>
      </c>
      <c r="S297" s="65">
        <f>S298</f>
        <v>0</v>
      </c>
      <c r="T297" s="65">
        <f>T298</f>
        <v>0</v>
      </c>
      <c r="U297" s="66">
        <f t="shared" si="9"/>
        <v>0</v>
      </c>
      <c r="V297" s="65"/>
    </row>
    <row r="298" spans="1:22" ht="36.75" hidden="1" customHeight="1" x14ac:dyDescent="0.2">
      <c r="A298" s="63" t="s">
        <v>475</v>
      </c>
      <c r="B298" s="63" t="s">
        <v>545</v>
      </c>
      <c r="C298" s="63" t="s">
        <v>689</v>
      </c>
      <c r="D298" s="63" t="s">
        <v>445</v>
      </c>
      <c r="E298" s="77" t="s">
        <v>455</v>
      </c>
      <c r="F298" s="65">
        <v>0</v>
      </c>
      <c r="G298" s="66">
        <f t="shared" si="11"/>
        <v>0</v>
      </c>
      <c r="H298" s="65">
        <v>0</v>
      </c>
      <c r="L298" s="63" t="s">
        <v>475</v>
      </c>
      <c r="M298" s="63" t="s">
        <v>545</v>
      </c>
      <c r="N298" s="63" t="s">
        <v>689</v>
      </c>
      <c r="O298" s="63" t="s">
        <v>445</v>
      </c>
      <c r="P298" s="77" t="s">
        <v>455</v>
      </c>
      <c r="Q298" s="65">
        <v>2882900</v>
      </c>
      <c r="R298" s="66">
        <f t="shared" si="10"/>
        <v>-2882900</v>
      </c>
      <c r="S298" s="65">
        <v>0</v>
      </c>
      <c r="T298" s="65">
        <v>0</v>
      </c>
      <c r="U298" s="66">
        <f t="shared" si="9"/>
        <v>0</v>
      </c>
      <c r="V298" s="65"/>
    </row>
    <row r="299" spans="1:22" ht="24" hidden="1" customHeight="1" x14ac:dyDescent="0.2">
      <c r="A299" s="63" t="s">
        <v>475</v>
      </c>
      <c r="B299" s="63" t="s">
        <v>92</v>
      </c>
      <c r="C299" s="63"/>
      <c r="D299" s="63"/>
      <c r="E299" s="77" t="s">
        <v>96</v>
      </c>
      <c r="F299" s="65">
        <f>F300</f>
        <v>100000</v>
      </c>
      <c r="G299" s="66">
        <f t="shared" si="11"/>
        <v>0</v>
      </c>
      <c r="H299" s="65">
        <f>H300</f>
        <v>100000</v>
      </c>
      <c r="L299" s="63" t="s">
        <v>475</v>
      </c>
      <c r="M299" s="63" t="s">
        <v>92</v>
      </c>
      <c r="N299" s="63"/>
      <c r="O299" s="63"/>
      <c r="P299" s="77" t="s">
        <v>96</v>
      </c>
      <c r="Q299" s="65">
        <f>Q300</f>
        <v>0</v>
      </c>
      <c r="R299" s="66">
        <f t="shared" si="10"/>
        <v>0</v>
      </c>
      <c r="S299" s="65">
        <f>S300</f>
        <v>0</v>
      </c>
      <c r="T299" s="65">
        <f>T300</f>
        <v>0</v>
      </c>
      <c r="U299" s="66">
        <f t="shared" si="9"/>
        <v>0</v>
      </c>
      <c r="V299" s="65"/>
    </row>
    <row r="300" spans="1:22" ht="24.75" customHeight="1" x14ac:dyDescent="0.2">
      <c r="A300" s="63" t="s">
        <v>475</v>
      </c>
      <c r="B300" s="63" t="s">
        <v>92</v>
      </c>
      <c r="C300" s="63" t="s">
        <v>764</v>
      </c>
      <c r="D300" s="63"/>
      <c r="E300" s="77" t="s">
        <v>788</v>
      </c>
      <c r="F300" s="65">
        <f>F301+F302</f>
        <v>100000</v>
      </c>
      <c r="G300" s="66">
        <f t="shared" si="11"/>
        <v>0</v>
      </c>
      <c r="H300" s="65">
        <f>H301+H302</f>
        <v>100000</v>
      </c>
      <c r="L300" s="63" t="s">
        <v>475</v>
      </c>
      <c r="M300" s="63" t="s">
        <v>92</v>
      </c>
      <c r="N300" s="63" t="s">
        <v>764</v>
      </c>
      <c r="O300" s="63"/>
      <c r="P300" s="77" t="s">
        <v>788</v>
      </c>
      <c r="Q300" s="65">
        <f>Q301+Q302</f>
        <v>0</v>
      </c>
      <c r="R300" s="66">
        <f t="shared" si="10"/>
        <v>0</v>
      </c>
      <c r="S300" s="65">
        <f>S301+S302</f>
        <v>0</v>
      </c>
      <c r="T300" s="65">
        <f>T301+T302</f>
        <v>0</v>
      </c>
      <c r="U300" s="66">
        <f t="shared" si="9"/>
        <v>0</v>
      </c>
      <c r="V300" s="65"/>
    </row>
    <row r="301" spans="1:22" ht="28.5" customHeight="1" x14ac:dyDescent="0.2">
      <c r="A301" s="63" t="s">
        <v>475</v>
      </c>
      <c r="B301" s="63" t="s">
        <v>92</v>
      </c>
      <c r="C301" s="63" t="s">
        <v>764</v>
      </c>
      <c r="D301" s="63" t="s">
        <v>441</v>
      </c>
      <c r="E301" s="77" t="s">
        <v>1188</v>
      </c>
      <c r="F301" s="65">
        <v>45700</v>
      </c>
      <c r="G301" s="66">
        <f t="shared" si="11"/>
        <v>0</v>
      </c>
      <c r="H301" s="65">
        <v>45700</v>
      </c>
      <c r="L301" s="63" t="s">
        <v>475</v>
      </c>
      <c r="M301" s="63" t="s">
        <v>92</v>
      </c>
      <c r="N301" s="63" t="s">
        <v>764</v>
      </c>
      <c r="O301" s="63" t="s">
        <v>441</v>
      </c>
      <c r="P301" s="77" t="s">
        <v>450</v>
      </c>
      <c r="Q301" s="65">
        <v>0</v>
      </c>
      <c r="R301" s="66">
        <f t="shared" si="10"/>
        <v>0</v>
      </c>
      <c r="S301" s="65">
        <v>0</v>
      </c>
      <c r="T301" s="65">
        <v>0</v>
      </c>
      <c r="U301" s="66">
        <f t="shared" si="9"/>
        <v>0</v>
      </c>
      <c r="V301" s="65"/>
    </row>
    <row r="302" spans="1:22" ht="28.5" customHeight="1" x14ac:dyDescent="0.2">
      <c r="A302" s="63" t="s">
        <v>475</v>
      </c>
      <c r="B302" s="63" t="s">
        <v>92</v>
      </c>
      <c r="C302" s="63" t="s">
        <v>764</v>
      </c>
      <c r="D302" s="63" t="s">
        <v>439</v>
      </c>
      <c r="E302" s="77" t="s">
        <v>1190</v>
      </c>
      <c r="F302" s="65">
        <v>54300</v>
      </c>
      <c r="G302" s="66">
        <f t="shared" si="11"/>
        <v>0</v>
      </c>
      <c r="H302" s="65">
        <v>54300</v>
      </c>
      <c r="L302" s="63" t="s">
        <v>475</v>
      </c>
      <c r="M302" s="63" t="s">
        <v>92</v>
      </c>
      <c r="N302" s="63" t="s">
        <v>764</v>
      </c>
      <c r="O302" s="63" t="s">
        <v>439</v>
      </c>
      <c r="P302" s="77" t="s">
        <v>452</v>
      </c>
      <c r="Q302" s="65">
        <v>0</v>
      </c>
      <c r="R302" s="66">
        <f t="shared" si="10"/>
        <v>0</v>
      </c>
      <c r="S302" s="65">
        <v>0</v>
      </c>
      <c r="T302" s="65">
        <v>0</v>
      </c>
      <c r="U302" s="66">
        <f t="shared" si="9"/>
        <v>0</v>
      </c>
      <c r="V302" s="65"/>
    </row>
    <row r="303" spans="1:22" ht="28.5" hidden="1" customHeight="1" x14ac:dyDescent="0.2">
      <c r="A303" s="63" t="s">
        <v>475</v>
      </c>
      <c r="B303" s="63" t="s">
        <v>618</v>
      </c>
      <c r="C303" s="63"/>
      <c r="D303" s="63"/>
      <c r="E303" s="77" t="s">
        <v>619</v>
      </c>
      <c r="F303" s="65">
        <f>F304</f>
        <v>0</v>
      </c>
      <c r="G303" s="66">
        <f t="shared" si="11"/>
        <v>0</v>
      </c>
      <c r="H303" s="65">
        <f>H304</f>
        <v>0</v>
      </c>
      <c r="L303" s="63" t="s">
        <v>475</v>
      </c>
      <c r="M303" s="63" t="s">
        <v>618</v>
      </c>
      <c r="N303" s="63"/>
      <c r="O303" s="63"/>
      <c r="P303" s="77" t="s">
        <v>619</v>
      </c>
      <c r="Q303" s="65">
        <f>Q304</f>
        <v>4135050</v>
      </c>
      <c r="R303" s="66">
        <f t="shared" si="10"/>
        <v>-4135050</v>
      </c>
      <c r="S303" s="65">
        <f>S304</f>
        <v>0</v>
      </c>
      <c r="T303" s="65">
        <f>T304</f>
        <v>0</v>
      </c>
      <c r="U303" s="66">
        <f t="shared" si="9"/>
        <v>0</v>
      </c>
      <c r="V303" s="65"/>
    </row>
    <row r="304" spans="1:22" ht="39" hidden="1" customHeight="1" x14ac:dyDescent="0.2">
      <c r="A304" s="63" t="s">
        <v>475</v>
      </c>
      <c r="B304" s="63" t="s">
        <v>618</v>
      </c>
      <c r="C304" s="63" t="s">
        <v>139</v>
      </c>
      <c r="D304" s="63"/>
      <c r="E304" s="77" t="s">
        <v>266</v>
      </c>
      <c r="F304" s="65">
        <f>F305</f>
        <v>0</v>
      </c>
      <c r="G304" s="66">
        <f t="shared" si="11"/>
        <v>0</v>
      </c>
      <c r="H304" s="65">
        <f>H305</f>
        <v>0</v>
      </c>
      <c r="L304" s="63" t="s">
        <v>475</v>
      </c>
      <c r="M304" s="63" t="s">
        <v>618</v>
      </c>
      <c r="N304" s="63" t="s">
        <v>139</v>
      </c>
      <c r="O304" s="63"/>
      <c r="P304" s="77" t="s">
        <v>266</v>
      </c>
      <c r="Q304" s="65">
        <f>Q305</f>
        <v>4135050</v>
      </c>
      <c r="R304" s="66">
        <f t="shared" si="10"/>
        <v>-4135050</v>
      </c>
      <c r="S304" s="65">
        <f>S305</f>
        <v>0</v>
      </c>
      <c r="T304" s="65">
        <f>T305</f>
        <v>0</v>
      </c>
      <c r="U304" s="66">
        <f t="shared" si="9"/>
        <v>0</v>
      </c>
      <c r="V304" s="65"/>
    </row>
    <row r="305" spans="1:22" ht="39" hidden="1" customHeight="1" x14ac:dyDescent="0.2">
      <c r="A305" s="63" t="s">
        <v>475</v>
      </c>
      <c r="B305" s="63" t="s">
        <v>618</v>
      </c>
      <c r="C305" s="63" t="s">
        <v>139</v>
      </c>
      <c r="D305" s="63" t="s">
        <v>445</v>
      </c>
      <c r="E305" s="77" t="s">
        <v>455</v>
      </c>
      <c r="F305" s="65">
        <v>0</v>
      </c>
      <c r="G305" s="66">
        <f t="shared" si="11"/>
        <v>0</v>
      </c>
      <c r="H305" s="65">
        <v>0</v>
      </c>
      <c r="L305" s="63" t="s">
        <v>475</v>
      </c>
      <c r="M305" s="63" t="s">
        <v>618</v>
      </c>
      <c r="N305" s="63" t="s">
        <v>139</v>
      </c>
      <c r="O305" s="63" t="s">
        <v>445</v>
      </c>
      <c r="P305" s="77" t="s">
        <v>455</v>
      </c>
      <c r="Q305" s="65">
        <v>4135050</v>
      </c>
      <c r="R305" s="66">
        <f t="shared" si="10"/>
        <v>-4135050</v>
      </c>
      <c r="S305" s="65">
        <v>0</v>
      </c>
      <c r="T305" s="65">
        <v>0</v>
      </c>
      <c r="U305" s="66">
        <f t="shared" si="9"/>
        <v>0</v>
      </c>
      <c r="V305" s="65"/>
    </row>
    <row r="306" spans="1:22" ht="18" hidden="1" customHeight="1" x14ac:dyDescent="0.2">
      <c r="A306" s="63" t="s">
        <v>475</v>
      </c>
      <c r="B306" s="63" t="s">
        <v>10</v>
      </c>
      <c r="C306" s="63"/>
      <c r="D306" s="63"/>
      <c r="E306" s="77" t="s">
        <v>11</v>
      </c>
      <c r="F306" s="65">
        <f>F309+F307</f>
        <v>390000</v>
      </c>
      <c r="G306" s="66">
        <f t="shared" si="11"/>
        <v>0</v>
      </c>
      <c r="H306" s="65">
        <f>H309+H307</f>
        <v>390000</v>
      </c>
      <c r="L306" s="63" t="s">
        <v>475</v>
      </c>
      <c r="M306" s="63" t="s">
        <v>10</v>
      </c>
      <c r="N306" s="63"/>
      <c r="O306" s="63"/>
      <c r="P306" s="77" t="s">
        <v>11</v>
      </c>
      <c r="Q306" s="65">
        <f>Q309+Q307</f>
        <v>390000</v>
      </c>
      <c r="R306" s="66">
        <f t="shared" si="10"/>
        <v>-390000</v>
      </c>
      <c r="S306" s="65">
        <f>S309+S307</f>
        <v>0</v>
      </c>
      <c r="T306" s="65">
        <f>T309+T307</f>
        <v>0</v>
      </c>
      <c r="U306" s="66">
        <f t="shared" si="9"/>
        <v>0</v>
      </c>
      <c r="V306" s="65"/>
    </row>
    <row r="307" spans="1:22" ht="60.75" hidden="1" customHeight="1" x14ac:dyDescent="0.2">
      <c r="A307" s="63" t="s">
        <v>475</v>
      </c>
      <c r="B307" s="63" t="s">
        <v>10</v>
      </c>
      <c r="C307" s="63" t="s">
        <v>887</v>
      </c>
      <c r="D307" s="63"/>
      <c r="E307" s="77" t="s">
        <v>1104</v>
      </c>
      <c r="F307" s="65">
        <f>F308</f>
        <v>390000</v>
      </c>
      <c r="G307" s="66">
        <f t="shared" si="11"/>
        <v>0</v>
      </c>
      <c r="H307" s="65">
        <f>H308</f>
        <v>390000</v>
      </c>
      <c r="L307" s="63" t="s">
        <v>475</v>
      </c>
      <c r="M307" s="63" t="s">
        <v>10</v>
      </c>
      <c r="N307" s="63" t="s">
        <v>887</v>
      </c>
      <c r="O307" s="63"/>
      <c r="P307" s="77" t="s">
        <v>888</v>
      </c>
      <c r="Q307" s="65">
        <f>Q308</f>
        <v>0</v>
      </c>
      <c r="R307" s="66">
        <f t="shared" si="10"/>
        <v>0</v>
      </c>
      <c r="S307" s="65">
        <f>S308</f>
        <v>0</v>
      </c>
      <c r="T307" s="65">
        <f>T308</f>
        <v>0</v>
      </c>
      <c r="U307" s="66">
        <f t="shared" si="9"/>
        <v>0</v>
      </c>
      <c r="V307" s="65"/>
    </row>
    <row r="308" spans="1:22" ht="27" hidden="1" customHeight="1" x14ac:dyDescent="0.2">
      <c r="A308" s="63" t="s">
        <v>475</v>
      </c>
      <c r="B308" s="63" t="s">
        <v>10</v>
      </c>
      <c r="C308" s="63" t="s">
        <v>887</v>
      </c>
      <c r="D308" s="63" t="s">
        <v>446</v>
      </c>
      <c r="E308" s="77" t="s">
        <v>456</v>
      </c>
      <c r="F308" s="65">
        <v>390000</v>
      </c>
      <c r="G308" s="66">
        <f t="shared" si="11"/>
        <v>0</v>
      </c>
      <c r="H308" s="65">
        <v>390000</v>
      </c>
      <c r="L308" s="63" t="s">
        <v>475</v>
      </c>
      <c r="M308" s="63" t="s">
        <v>10</v>
      </c>
      <c r="N308" s="63" t="s">
        <v>887</v>
      </c>
      <c r="O308" s="63" t="s">
        <v>446</v>
      </c>
      <c r="P308" s="77" t="s">
        <v>456</v>
      </c>
      <c r="Q308" s="65">
        <v>0</v>
      </c>
      <c r="R308" s="66">
        <f t="shared" si="10"/>
        <v>0</v>
      </c>
      <c r="S308" s="65">
        <v>0</v>
      </c>
      <c r="T308" s="65">
        <v>0</v>
      </c>
      <c r="U308" s="66">
        <f t="shared" si="9"/>
        <v>0</v>
      </c>
      <c r="V308" s="65"/>
    </row>
    <row r="309" spans="1:22" ht="24.75" hidden="1" customHeight="1" x14ac:dyDescent="0.2">
      <c r="A309" s="63" t="s">
        <v>475</v>
      </c>
      <c r="B309" s="63" t="s">
        <v>10</v>
      </c>
      <c r="C309" s="63" t="s">
        <v>12</v>
      </c>
      <c r="D309" s="63"/>
      <c r="E309" s="77" t="s">
        <v>13</v>
      </c>
      <c r="F309" s="65">
        <f>F310</f>
        <v>0</v>
      </c>
      <c r="G309" s="66">
        <f t="shared" si="11"/>
        <v>0</v>
      </c>
      <c r="H309" s="65">
        <f>H310</f>
        <v>0</v>
      </c>
      <c r="L309" s="63" t="s">
        <v>475</v>
      </c>
      <c r="M309" s="63" t="s">
        <v>10</v>
      </c>
      <c r="N309" s="63" t="s">
        <v>12</v>
      </c>
      <c r="O309" s="63"/>
      <c r="P309" s="77" t="s">
        <v>13</v>
      </c>
      <c r="Q309" s="65">
        <f>Q310</f>
        <v>390000</v>
      </c>
      <c r="R309" s="66">
        <f t="shared" si="10"/>
        <v>-390000</v>
      </c>
      <c r="S309" s="65">
        <f>S310</f>
        <v>0</v>
      </c>
      <c r="T309" s="65">
        <f>T310</f>
        <v>0</v>
      </c>
      <c r="U309" s="66">
        <f t="shared" si="9"/>
        <v>0</v>
      </c>
      <c r="V309" s="65"/>
    </row>
    <row r="310" spans="1:22" ht="21.75" hidden="1" customHeight="1" x14ac:dyDescent="0.2">
      <c r="A310" s="63" t="s">
        <v>475</v>
      </c>
      <c r="B310" s="63" t="s">
        <v>10</v>
      </c>
      <c r="C310" s="63" t="s">
        <v>12</v>
      </c>
      <c r="D310" s="63" t="s">
        <v>446</v>
      </c>
      <c r="E310" s="77" t="s">
        <v>456</v>
      </c>
      <c r="F310" s="65">
        <v>0</v>
      </c>
      <c r="G310" s="66">
        <f t="shared" si="11"/>
        <v>0</v>
      </c>
      <c r="H310" s="65">
        <v>0</v>
      </c>
      <c r="L310" s="63" t="s">
        <v>475</v>
      </c>
      <c r="M310" s="63" t="s">
        <v>10</v>
      </c>
      <c r="N310" s="63" t="s">
        <v>12</v>
      </c>
      <c r="O310" s="63" t="s">
        <v>446</v>
      </c>
      <c r="P310" s="77" t="s">
        <v>456</v>
      </c>
      <c r="Q310" s="65">
        <v>390000</v>
      </c>
      <c r="R310" s="66">
        <f t="shared" si="10"/>
        <v>-390000</v>
      </c>
      <c r="S310" s="65">
        <v>0</v>
      </c>
      <c r="T310" s="65">
        <v>0</v>
      </c>
      <c r="U310" s="66">
        <f t="shared" si="9"/>
        <v>0</v>
      </c>
      <c r="V310" s="65"/>
    </row>
    <row r="311" spans="1:22" ht="16.5" hidden="1" customHeight="1" x14ac:dyDescent="0.2">
      <c r="A311" s="63" t="s">
        <v>475</v>
      </c>
      <c r="B311" s="63" t="s">
        <v>557</v>
      </c>
      <c r="C311" s="63"/>
      <c r="D311" s="63"/>
      <c r="E311" s="77" t="s">
        <v>558</v>
      </c>
      <c r="F311" s="65">
        <f>F327+F315+F323+F325+F317+F321+F312+F319</f>
        <v>1379210</v>
      </c>
      <c r="G311" s="66">
        <f t="shared" si="11"/>
        <v>3805420</v>
      </c>
      <c r="H311" s="65">
        <f>H327+H315+H323+H325+H317+H321+H312+H319</f>
        <v>5184630</v>
      </c>
      <c r="L311" s="63" t="s">
        <v>475</v>
      </c>
      <c r="M311" s="63" t="s">
        <v>557</v>
      </c>
      <c r="N311" s="63"/>
      <c r="O311" s="63"/>
      <c r="P311" s="77" t="s">
        <v>558</v>
      </c>
      <c r="Q311" s="65">
        <f>Q327+Q315+Q323+Q325</f>
        <v>1125000</v>
      </c>
      <c r="R311" s="66">
        <f t="shared" si="10"/>
        <v>-515800</v>
      </c>
      <c r="S311" s="65">
        <f>S327+S315+S323+S325</f>
        <v>609200</v>
      </c>
      <c r="T311" s="65">
        <f>T327+T315+T323+T325</f>
        <v>609200</v>
      </c>
      <c r="U311" s="66">
        <f t="shared" si="9"/>
        <v>-609200</v>
      </c>
      <c r="V311" s="65"/>
    </row>
    <row r="312" spans="1:22" ht="52.5" hidden="1" customHeight="1" x14ac:dyDescent="0.2">
      <c r="A312" s="63" t="s">
        <v>475</v>
      </c>
      <c r="B312" s="63" t="s">
        <v>557</v>
      </c>
      <c r="C312" s="63" t="s">
        <v>1245</v>
      </c>
      <c r="D312" s="63"/>
      <c r="E312" s="77" t="s">
        <v>1246</v>
      </c>
      <c r="F312" s="65">
        <f>F313</f>
        <v>0</v>
      </c>
      <c r="G312" s="66">
        <f t="shared" si="11"/>
        <v>1348573</v>
      </c>
      <c r="H312" s="65">
        <f>H313</f>
        <v>1348573</v>
      </c>
      <c r="L312" s="63"/>
      <c r="M312" s="63"/>
      <c r="N312" s="63"/>
      <c r="O312" s="63"/>
      <c r="P312" s="77"/>
      <c r="Q312" s="65"/>
      <c r="R312" s="66"/>
      <c r="S312" s="65"/>
      <c r="T312" s="65"/>
      <c r="U312" s="66"/>
      <c r="V312" s="65"/>
    </row>
    <row r="313" spans="1:22" ht="16.5" hidden="1" customHeight="1" x14ac:dyDescent="0.2">
      <c r="A313" s="63" t="s">
        <v>475</v>
      </c>
      <c r="B313" s="63" t="s">
        <v>557</v>
      </c>
      <c r="C313" s="63" t="s">
        <v>1245</v>
      </c>
      <c r="D313" s="63">
        <v>322</v>
      </c>
      <c r="E313" s="77" t="s">
        <v>765</v>
      </c>
      <c r="F313" s="65">
        <v>0</v>
      </c>
      <c r="G313" s="66">
        <f t="shared" si="11"/>
        <v>1348573</v>
      </c>
      <c r="H313" s="65">
        <v>1348573</v>
      </c>
      <c r="L313" s="63"/>
      <c r="M313" s="63"/>
      <c r="N313" s="63"/>
      <c r="O313" s="63"/>
      <c r="P313" s="77"/>
      <c r="Q313" s="65"/>
      <c r="R313" s="66"/>
      <c r="S313" s="65"/>
      <c r="T313" s="65"/>
      <c r="U313" s="66"/>
      <c r="V313" s="65"/>
    </row>
    <row r="314" spans="1:22" ht="47.25" hidden="1" customHeight="1" x14ac:dyDescent="0.2">
      <c r="A314" s="63" t="s">
        <v>475</v>
      </c>
      <c r="B314" s="63" t="s">
        <v>557</v>
      </c>
      <c r="C314" s="63" t="s">
        <v>945</v>
      </c>
      <c r="D314" s="63"/>
      <c r="E314" s="77" t="s">
        <v>1170</v>
      </c>
      <c r="F314" s="65">
        <f>F315</f>
        <v>770000</v>
      </c>
      <c r="G314" s="66">
        <f t="shared" si="11"/>
        <v>435870</v>
      </c>
      <c r="H314" s="65">
        <f>H315</f>
        <v>1205870</v>
      </c>
      <c r="L314" s="63" t="s">
        <v>475</v>
      </c>
      <c r="M314" s="63" t="s">
        <v>557</v>
      </c>
      <c r="N314" s="63" t="s">
        <v>945</v>
      </c>
      <c r="O314" s="63"/>
      <c r="P314" s="77" t="s">
        <v>976</v>
      </c>
      <c r="Q314" s="65"/>
      <c r="R314" s="66"/>
      <c r="S314" s="65">
        <f>S315</f>
        <v>0</v>
      </c>
      <c r="T314" s="65">
        <f>T315</f>
        <v>0</v>
      </c>
      <c r="U314" s="66"/>
      <c r="V314" s="65"/>
    </row>
    <row r="315" spans="1:22" ht="60" hidden="1" customHeight="1" x14ac:dyDescent="0.2">
      <c r="A315" s="63" t="s">
        <v>475</v>
      </c>
      <c r="B315" s="63" t="s">
        <v>557</v>
      </c>
      <c r="C315" s="63" t="s">
        <v>889</v>
      </c>
      <c r="D315" s="63"/>
      <c r="E315" s="77" t="s">
        <v>1180</v>
      </c>
      <c r="F315" s="66">
        <f>F316</f>
        <v>770000</v>
      </c>
      <c r="G315" s="66">
        <f t="shared" si="11"/>
        <v>435870</v>
      </c>
      <c r="H315" s="66">
        <f>H316</f>
        <v>1205870</v>
      </c>
      <c r="L315" s="63" t="s">
        <v>475</v>
      </c>
      <c r="M315" s="63" t="s">
        <v>557</v>
      </c>
      <c r="N315" s="63" t="s">
        <v>889</v>
      </c>
      <c r="O315" s="63"/>
      <c r="P315" s="77" t="s">
        <v>890</v>
      </c>
      <c r="Q315" s="66">
        <f>Q316</f>
        <v>0</v>
      </c>
      <c r="R315" s="66">
        <f t="shared" si="10"/>
        <v>0</v>
      </c>
      <c r="S315" s="66">
        <f>S316</f>
        <v>0</v>
      </c>
      <c r="T315" s="66">
        <f>T316</f>
        <v>0</v>
      </c>
      <c r="U315" s="66">
        <f t="shared" si="9"/>
        <v>0</v>
      </c>
      <c r="V315" s="66"/>
    </row>
    <row r="316" spans="1:22" ht="12.75" hidden="1" customHeight="1" x14ac:dyDescent="0.2">
      <c r="A316" s="63" t="s">
        <v>475</v>
      </c>
      <c r="B316" s="63" t="s">
        <v>557</v>
      </c>
      <c r="C316" s="63" t="s">
        <v>889</v>
      </c>
      <c r="D316" s="63">
        <v>322</v>
      </c>
      <c r="E316" s="77" t="s">
        <v>765</v>
      </c>
      <c r="F316" s="66">
        <v>770000</v>
      </c>
      <c r="G316" s="66">
        <f t="shared" si="11"/>
        <v>435870</v>
      </c>
      <c r="H316" s="66">
        <v>1205870</v>
      </c>
      <c r="L316" s="63" t="s">
        <v>475</v>
      </c>
      <c r="M316" s="63" t="s">
        <v>557</v>
      </c>
      <c r="N316" s="63" t="s">
        <v>889</v>
      </c>
      <c r="O316" s="63">
        <v>322</v>
      </c>
      <c r="P316" s="77" t="s">
        <v>765</v>
      </c>
      <c r="Q316" s="66">
        <v>0</v>
      </c>
      <c r="R316" s="66">
        <f t="shared" si="10"/>
        <v>0</v>
      </c>
      <c r="S316" s="66">
        <v>0</v>
      </c>
      <c r="T316" s="66">
        <v>0</v>
      </c>
      <c r="U316" s="66">
        <f t="shared" si="9"/>
        <v>0</v>
      </c>
      <c r="V316" s="66"/>
    </row>
    <row r="317" spans="1:22" ht="57" hidden="1" customHeight="1" x14ac:dyDescent="0.2">
      <c r="A317" s="63" t="s">
        <v>475</v>
      </c>
      <c r="B317" s="63" t="s">
        <v>557</v>
      </c>
      <c r="C317" s="63" t="s">
        <v>1247</v>
      </c>
      <c r="D317" s="63"/>
      <c r="E317" s="77" t="s">
        <v>1249</v>
      </c>
      <c r="F317" s="66">
        <f>F318</f>
        <v>0</v>
      </c>
      <c r="G317" s="66">
        <f t="shared" si="11"/>
        <v>318577</v>
      </c>
      <c r="H317" s="66">
        <f>H318</f>
        <v>318577</v>
      </c>
      <c r="L317" s="63"/>
      <c r="M317" s="63"/>
      <c r="N317" s="63"/>
      <c r="O317" s="63"/>
      <c r="P317" s="77"/>
      <c r="Q317" s="66"/>
      <c r="R317" s="66"/>
      <c r="S317" s="66"/>
      <c r="T317" s="66"/>
      <c r="U317" s="66"/>
      <c r="V317" s="66"/>
    </row>
    <row r="318" spans="1:22" ht="19.5" hidden="1" customHeight="1" x14ac:dyDescent="0.2">
      <c r="A318" s="63" t="s">
        <v>475</v>
      </c>
      <c r="B318" s="63" t="s">
        <v>557</v>
      </c>
      <c r="C318" s="63" t="s">
        <v>1247</v>
      </c>
      <c r="D318" s="63" t="s">
        <v>1248</v>
      </c>
      <c r="E318" s="77" t="s">
        <v>765</v>
      </c>
      <c r="F318" s="66">
        <v>0</v>
      </c>
      <c r="G318" s="66">
        <f t="shared" si="11"/>
        <v>318577</v>
      </c>
      <c r="H318" s="66">
        <v>318577</v>
      </c>
      <c r="L318" s="63"/>
      <c r="M318" s="63"/>
      <c r="N318" s="63"/>
      <c r="O318" s="63"/>
      <c r="P318" s="77"/>
      <c r="Q318" s="66"/>
      <c r="R318" s="66"/>
      <c r="S318" s="66"/>
      <c r="T318" s="66"/>
      <c r="U318" s="66"/>
      <c r="V318" s="66"/>
    </row>
    <row r="319" spans="1:22" ht="57" hidden="1" customHeight="1" x14ac:dyDescent="0.2">
      <c r="A319" s="63" t="s">
        <v>475</v>
      </c>
      <c r="B319" s="63" t="s">
        <v>557</v>
      </c>
      <c r="C319" s="63" t="s">
        <v>1250</v>
      </c>
      <c r="D319" s="63"/>
      <c r="E319" s="77" t="s">
        <v>1246</v>
      </c>
      <c r="F319" s="66">
        <f>F320</f>
        <v>0</v>
      </c>
      <c r="G319" s="66">
        <f t="shared" si="11"/>
        <v>1702400</v>
      </c>
      <c r="H319" s="66">
        <f>H320</f>
        <v>1702400</v>
      </c>
      <c r="L319" s="63"/>
      <c r="M319" s="63"/>
      <c r="N319" s="63"/>
      <c r="O319" s="63"/>
      <c r="P319" s="77"/>
      <c r="Q319" s="66"/>
      <c r="R319" s="66"/>
      <c r="S319" s="66"/>
      <c r="T319" s="66"/>
      <c r="U319" s="66"/>
      <c r="V319" s="66"/>
    </row>
    <row r="320" spans="1:22" ht="19.5" hidden="1" customHeight="1" x14ac:dyDescent="0.2">
      <c r="A320" s="63" t="s">
        <v>475</v>
      </c>
      <c r="B320" s="63" t="s">
        <v>557</v>
      </c>
      <c r="C320" s="63" t="s">
        <v>1250</v>
      </c>
      <c r="D320" s="63" t="s">
        <v>1248</v>
      </c>
      <c r="E320" s="77" t="s">
        <v>765</v>
      </c>
      <c r="F320" s="66">
        <v>0</v>
      </c>
      <c r="G320" s="66">
        <f t="shared" si="11"/>
        <v>1702400</v>
      </c>
      <c r="H320" s="66">
        <v>1702400</v>
      </c>
      <c r="L320" s="63"/>
      <c r="M320" s="63"/>
      <c r="N320" s="63"/>
      <c r="O320" s="63"/>
      <c r="P320" s="77"/>
      <c r="Q320" s="66"/>
      <c r="R320" s="66"/>
      <c r="S320" s="66"/>
      <c r="T320" s="66"/>
      <c r="U320" s="66"/>
      <c r="V320" s="66"/>
    </row>
    <row r="321" spans="1:22" ht="87.75" hidden="1" customHeight="1" x14ac:dyDescent="0.2">
      <c r="A321" s="63" t="s">
        <v>475</v>
      </c>
      <c r="B321" s="63" t="s">
        <v>557</v>
      </c>
      <c r="C321" s="63" t="s">
        <v>1076</v>
      </c>
      <c r="D321" s="63"/>
      <c r="E321" s="77" t="s">
        <v>1181</v>
      </c>
      <c r="F321" s="66">
        <f>F322</f>
        <v>609210</v>
      </c>
      <c r="G321" s="66">
        <f t="shared" si="11"/>
        <v>0</v>
      </c>
      <c r="H321" s="66">
        <f>H322</f>
        <v>609210</v>
      </c>
      <c r="L321" s="63"/>
      <c r="M321" s="63"/>
      <c r="N321" s="63"/>
      <c r="O321" s="63"/>
      <c r="P321" s="77"/>
      <c r="Q321" s="66"/>
      <c r="R321" s="66"/>
      <c r="S321" s="66"/>
      <c r="T321" s="66"/>
      <c r="U321" s="66"/>
      <c r="V321" s="66"/>
    </row>
    <row r="322" spans="1:22" ht="24.75" hidden="1" customHeight="1" x14ac:dyDescent="0.2">
      <c r="A322" s="63" t="s">
        <v>475</v>
      </c>
      <c r="B322" s="63" t="s">
        <v>557</v>
      </c>
      <c r="C322" s="63" t="s">
        <v>1076</v>
      </c>
      <c r="D322" s="63" t="s">
        <v>340</v>
      </c>
      <c r="E322" s="77" t="s">
        <v>1077</v>
      </c>
      <c r="F322" s="66">
        <v>609210</v>
      </c>
      <c r="G322" s="66">
        <f t="shared" si="11"/>
        <v>0</v>
      </c>
      <c r="H322" s="66">
        <v>609210</v>
      </c>
      <c r="L322" s="63"/>
      <c r="M322" s="63"/>
      <c r="N322" s="63"/>
      <c r="O322" s="63"/>
      <c r="P322" s="77"/>
      <c r="Q322" s="66"/>
      <c r="R322" s="66"/>
      <c r="S322" s="66"/>
      <c r="T322" s="66"/>
      <c r="U322" s="66"/>
      <c r="V322" s="66"/>
    </row>
    <row r="323" spans="1:22" ht="119.25" hidden="1" customHeight="1" x14ac:dyDescent="0.2">
      <c r="A323" s="63" t="s">
        <v>475</v>
      </c>
      <c r="B323" s="63" t="s">
        <v>557</v>
      </c>
      <c r="C323" s="63" t="s">
        <v>850</v>
      </c>
      <c r="D323" s="63"/>
      <c r="E323" s="77" t="s">
        <v>848</v>
      </c>
      <c r="F323" s="66">
        <f>F324</f>
        <v>0</v>
      </c>
      <c r="G323" s="66">
        <f t="shared" si="11"/>
        <v>0</v>
      </c>
      <c r="H323" s="66">
        <f>H324</f>
        <v>0</v>
      </c>
      <c r="L323" s="63" t="s">
        <v>475</v>
      </c>
      <c r="M323" s="63" t="s">
        <v>557</v>
      </c>
      <c r="N323" s="63" t="s">
        <v>850</v>
      </c>
      <c r="O323" s="63"/>
      <c r="P323" s="77" t="s">
        <v>848</v>
      </c>
      <c r="Q323" s="66">
        <f>Q324</f>
        <v>0</v>
      </c>
      <c r="R323" s="66">
        <f t="shared" si="10"/>
        <v>0</v>
      </c>
      <c r="S323" s="66">
        <f>S324</f>
        <v>0</v>
      </c>
      <c r="T323" s="66">
        <f>T324</f>
        <v>0</v>
      </c>
      <c r="U323" s="66">
        <f t="shared" si="9"/>
        <v>0</v>
      </c>
      <c r="V323" s="66"/>
    </row>
    <row r="324" spans="1:22" ht="22.5" hidden="1" customHeight="1" x14ac:dyDescent="0.2">
      <c r="A324" s="63" t="s">
        <v>475</v>
      </c>
      <c r="B324" s="63" t="s">
        <v>557</v>
      </c>
      <c r="C324" s="63" t="s">
        <v>850</v>
      </c>
      <c r="D324" s="63">
        <v>314</v>
      </c>
      <c r="E324" s="77" t="s">
        <v>457</v>
      </c>
      <c r="F324" s="66">
        <v>0</v>
      </c>
      <c r="G324" s="66">
        <f t="shared" si="11"/>
        <v>0</v>
      </c>
      <c r="H324" s="66">
        <v>0</v>
      </c>
      <c r="L324" s="63" t="s">
        <v>475</v>
      </c>
      <c r="M324" s="63" t="s">
        <v>557</v>
      </c>
      <c r="N324" s="63" t="s">
        <v>850</v>
      </c>
      <c r="O324" s="63">
        <v>314</v>
      </c>
      <c r="P324" s="77" t="s">
        <v>457</v>
      </c>
      <c r="Q324" s="66">
        <v>0</v>
      </c>
      <c r="R324" s="66">
        <f t="shared" si="10"/>
        <v>0</v>
      </c>
      <c r="S324" s="66">
        <v>0</v>
      </c>
      <c r="T324" s="66">
        <v>0</v>
      </c>
      <c r="U324" s="66">
        <f t="shared" si="9"/>
        <v>0</v>
      </c>
      <c r="V324" s="66"/>
    </row>
    <row r="325" spans="1:22" ht="95.25" hidden="1" customHeight="1" x14ac:dyDescent="0.2">
      <c r="A325" s="63" t="s">
        <v>475</v>
      </c>
      <c r="B325" s="63" t="s">
        <v>557</v>
      </c>
      <c r="C325" s="63" t="s">
        <v>851</v>
      </c>
      <c r="D325" s="63"/>
      <c r="E325" s="77" t="s">
        <v>849</v>
      </c>
      <c r="F325" s="66">
        <f>F326</f>
        <v>0</v>
      </c>
      <c r="G325" s="66">
        <f t="shared" si="11"/>
        <v>0</v>
      </c>
      <c r="H325" s="66">
        <f>H326</f>
        <v>0</v>
      </c>
      <c r="L325" s="63" t="s">
        <v>475</v>
      </c>
      <c r="M325" s="63" t="s">
        <v>557</v>
      </c>
      <c r="N325" s="63" t="s">
        <v>851</v>
      </c>
      <c r="O325" s="63"/>
      <c r="P325" s="77" t="s">
        <v>849</v>
      </c>
      <c r="Q325" s="66">
        <f>Q326</f>
        <v>0</v>
      </c>
      <c r="R325" s="66">
        <f t="shared" si="10"/>
        <v>609200</v>
      </c>
      <c r="S325" s="66">
        <f>S326</f>
        <v>609200</v>
      </c>
      <c r="T325" s="66">
        <f>T326</f>
        <v>609200</v>
      </c>
      <c r="U325" s="66">
        <f t="shared" si="9"/>
        <v>-609200</v>
      </c>
      <c r="V325" s="66"/>
    </row>
    <row r="326" spans="1:22" ht="24.75" hidden="1" customHeight="1" x14ac:dyDescent="0.2">
      <c r="A326" s="63" t="s">
        <v>475</v>
      </c>
      <c r="B326" s="63" t="s">
        <v>557</v>
      </c>
      <c r="C326" s="63" t="s">
        <v>851</v>
      </c>
      <c r="D326" s="63">
        <v>314</v>
      </c>
      <c r="E326" s="77" t="s">
        <v>457</v>
      </c>
      <c r="F326" s="66">
        <v>0</v>
      </c>
      <c r="G326" s="66">
        <f t="shared" si="11"/>
        <v>0</v>
      </c>
      <c r="H326" s="66">
        <v>0</v>
      </c>
      <c r="L326" s="63" t="s">
        <v>475</v>
      </c>
      <c r="M326" s="63" t="s">
        <v>557</v>
      </c>
      <c r="N326" s="63" t="s">
        <v>851</v>
      </c>
      <c r="O326" s="63">
        <v>314</v>
      </c>
      <c r="P326" s="77" t="s">
        <v>457</v>
      </c>
      <c r="Q326" s="66">
        <v>0</v>
      </c>
      <c r="R326" s="66">
        <f t="shared" si="10"/>
        <v>609200</v>
      </c>
      <c r="S326" s="66">
        <v>609200</v>
      </c>
      <c r="T326" s="66">
        <v>609200</v>
      </c>
      <c r="U326" s="66">
        <f t="shared" si="9"/>
        <v>-609200</v>
      </c>
      <c r="V326" s="66"/>
    </row>
    <row r="327" spans="1:22" ht="47.25" hidden="1" customHeight="1" x14ac:dyDescent="0.2">
      <c r="A327" s="63" t="s">
        <v>475</v>
      </c>
      <c r="B327" s="63" t="s">
        <v>557</v>
      </c>
      <c r="C327" s="63" t="s">
        <v>197</v>
      </c>
      <c r="D327" s="63"/>
      <c r="E327" s="77" t="s">
        <v>423</v>
      </c>
      <c r="F327" s="67">
        <f>F328</f>
        <v>0</v>
      </c>
      <c r="G327" s="66">
        <f t="shared" si="11"/>
        <v>0</v>
      </c>
      <c r="H327" s="67">
        <f>H328</f>
        <v>0</v>
      </c>
      <c r="L327" s="63" t="s">
        <v>475</v>
      </c>
      <c r="M327" s="63" t="s">
        <v>557</v>
      </c>
      <c r="N327" s="63" t="s">
        <v>197</v>
      </c>
      <c r="O327" s="63"/>
      <c r="P327" s="77" t="s">
        <v>423</v>
      </c>
      <c r="Q327" s="67">
        <f>Q328</f>
        <v>1125000</v>
      </c>
      <c r="R327" s="66">
        <f t="shared" si="10"/>
        <v>-1125000</v>
      </c>
      <c r="S327" s="67">
        <f>S328</f>
        <v>0</v>
      </c>
      <c r="T327" s="67">
        <f>T328</f>
        <v>0</v>
      </c>
      <c r="U327" s="66">
        <f t="shared" si="9"/>
        <v>0</v>
      </c>
      <c r="V327" s="67"/>
    </row>
    <row r="328" spans="1:22" ht="24.75" hidden="1" customHeight="1" x14ac:dyDescent="0.2">
      <c r="A328" s="63" t="s">
        <v>475</v>
      </c>
      <c r="B328" s="63" t="s">
        <v>557</v>
      </c>
      <c r="C328" s="63" t="s">
        <v>197</v>
      </c>
      <c r="D328" s="63" t="s">
        <v>447</v>
      </c>
      <c r="E328" s="77" t="s">
        <v>457</v>
      </c>
      <c r="F328" s="65">
        <v>0</v>
      </c>
      <c r="G328" s="66">
        <f t="shared" si="11"/>
        <v>0</v>
      </c>
      <c r="H328" s="65">
        <v>0</v>
      </c>
      <c r="L328" s="63" t="s">
        <v>475</v>
      </c>
      <c r="M328" s="63" t="s">
        <v>557</v>
      </c>
      <c r="N328" s="63" t="s">
        <v>197</v>
      </c>
      <c r="O328" s="63" t="s">
        <v>447</v>
      </c>
      <c r="P328" s="77" t="s">
        <v>457</v>
      </c>
      <c r="Q328" s="65">
        <v>1125000</v>
      </c>
      <c r="R328" s="66">
        <f t="shared" si="10"/>
        <v>-1125000</v>
      </c>
      <c r="S328" s="65">
        <v>0</v>
      </c>
      <c r="T328" s="65">
        <v>0</v>
      </c>
      <c r="U328" s="66">
        <f t="shared" si="9"/>
        <v>0</v>
      </c>
      <c r="V328" s="65"/>
    </row>
    <row r="329" spans="1:22" ht="21" hidden="1" x14ac:dyDescent="0.2">
      <c r="A329" s="63" t="s">
        <v>475</v>
      </c>
      <c r="B329" s="63" t="s">
        <v>623</v>
      </c>
      <c r="C329" s="63"/>
      <c r="D329" s="63"/>
      <c r="E329" s="77" t="s">
        <v>624</v>
      </c>
      <c r="F329" s="65">
        <f>F330</f>
        <v>500000</v>
      </c>
      <c r="G329" s="66">
        <f t="shared" si="11"/>
        <v>0</v>
      </c>
      <c r="H329" s="65">
        <f>H330</f>
        <v>500000</v>
      </c>
      <c r="L329" s="63" t="s">
        <v>475</v>
      </c>
      <c r="M329" s="63" t="s">
        <v>623</v>
      </c>
      <c r="N329" s="63"/>
      <c r="O329" s="63"/>
      <c r="P329" s="77" t="s">
        <v>624</v>
      </c>
      <c r="Q329" s="65">
        <f>Q330</f>
        <v>5091000</v>
      </c>
      <c r="R329" s="66">
        <f t="shared" si="10"/>
        <v>-5091000</v>
      </c>
      <c r="S329" s="65">
        <f>S330</f>
        <v>0</v>
      </c>
      <c r="T329" s="65">
        <f>T330</f>
        <v>0</v>
      </c>
      <c r="U329" s="66">
        <f t="shared" ref="U329:U357" si="12">V329-T329</f>
        <v>0</v>
      </c>
      <c r="V329" s="65"/>
    </row>
    <row r="330" spans="1:22" ht="48.75" hidden="1" customHeight="1" x14ac:dyDescent="0.2">
      <c r="A330" s="63" t="s">
        <v>475</v>
      </c>
      <c r="B330" s="63" t="s">
        <v>623</v>
      </c>
      <c r="C330" s="63" t="s">
        <v>1208</v>
      </c>
      <c r="D330" s="63"/>
      <c r="E330" s="77" t="s">
        <v>1210</v>
      </c>
      <c r="F330" s="65">
        <f>F331</f>
        <v>500000</v>
      </c>
      <c r="G330" s="66">
        <f t="shared" si="11"/>
        <v>0</v>
      </c>
      <c r="H330" s="65">
        <f>H331</f>
        <v>500000</v>
      </c>
      <c r="L330" s="63" t="s">
        <v>475</v>
      </c>
      <c r="M330" s="63" t="s">
        <v>623</v>
      </c>
      <c r="N330" s="63" t="s">
        <v>541</v>
      </c>
      <c r="O330" s="63"/>
      <c r="P330" s="77" t="s">
        <v>542</v>
      </c>
      <c r="Q330" s="65">
        <f>Q331</f>
        <v>5091000</v>
      </c>
      <c r="R330" s="66">
        <f t="shared" ref="R330:R357" si="13">S330-Q330</f>
        <v>-5091000</v>
      </c>
      <c r="S330" s="65">
        <f>S331</f>
        <v>0</v>
      </c>
      <c r="T330" s="65">
        <f>T331</f>
        <v>0</v>
      </c>
      <c r="U330" s="66">
        <f t="shared" si="12"/>
        <v>0</v>
      </c>
      <c r="V330" s="65"/>
    </row>
    <row r="331" spans="1:22" ht="25.5" hidden="1" customHeight="1" x14ac:dyDescent="0.2">
      <c r="A331" s="63" t="s">
        <v>475</v>
      </c>
      <c r="B331" s="63" t="s">
        <v>623</v>
      </c>
      <c r="C331" s="63" t="s">
        <v>1208</v>
      </c>
      <c r="D331" s="63" t="s">
        <v>1209</v>
      </c>
      <c r="E331" s="77" t="s">
        <v>1211</v>
      </c>
      <c r="F331" s="65">
        <v>500000</v>
      </c>
      <c r="G331" s="66">
        <f t="shared" si="11"/>
        <v>0</v>
      </c>
      <c r="H331" s="65">
        <v>500000</v>
      </c>
      <c r="L331" s="63" t="s">
        <v>475</v>
      </c>
      <c r="M331" s="63" t="s">
        <v>623</v>
      </c>
      <c r="N331" s="63" t="s">
        <v>541</v>
      </c>
      <c r="O331" s="63" t="s">
        <v>447</v>
      </c>
      <c r="P331" s="77" t="s">
        <v>457</v>
      </c>
      <c r="Q331" s="65">
        <v>5091000</v>
      </c>
      <c r="R331" s="66">
        <f t="shared" si="13"/>
        <v>-5091000</v>
      </c>
      <c r="S331" s="65">
        <v>0</v>
      </c>
      <c r="T331" s="65">
        <v>0</v>
      </c>
      <c r="U331" s="66">
        <f t="shared" si="12"/>
        <v>0</v>
      </c>
      <c r="V331" s="65"/>
    </row>
    <row r="332" spans="1:22" ht="15" hidden="1" customHeight="1" x14ac:dyDescent="0.2">
      <c r="A332" s="63" t="s">
        <v>475</v>
      </c>
      <c r="B332" s="63" t="s">
        <v>658</v>
      </c>
      <c r="D332" s="63"/>
      <c r="E332" s="77" t="s">
        <v>768</v>
      </c>
      <c r="F332" s="65">
        <f>F334</f>
        <v>148000</v>
      </c>
      <c r="G332" s="66">
        <f t="shared" si="11"/>
        <v>0</v>
      </c>
      <c r="H332" s="65">
        <f>H334</f>
        <v>148000</v>
      </c>
      <c r="L332" s="63" t="s">
        <v>475</v>
      </c>
      <c r="M332" s="63" t="s">
        <v>658</v>
      </c>
      <c r="N332" s="78"/>
      <c r="O332" s="63"/>
      <c r="P332" s="77" t="s">
        <v>768</v>
      </c>
      <c r="Q332" s="65">
        <f>Q334</f>
        <v>0</v>
      </c>
      <c r="R332" s="66">
        <f t="shared" si="13"/>
        <v>148000</v>
      </c>
      <c r="S332" s="65">
        <f>S334</f>
        <v>148000</v>
      </c>
      <c r="T332" s="65">
        <f>T334</f>
        <v>0</v>
      </c>
      <c r="U332" s="66">
        <f t="shared" si="12"/>
        <v>0</v>
      </c>
      <c r="V332" s="65"/>
    </row>
    <row r="333" spans="1:22" ht="55.5" hidden="1" customHeight="1" x14ac:dyDescent="0.2">
      <c r="A333" s="63" t="s">
        <v>475</v>
      </c>
      <c r="B333" s="63" t="s">
        <v>658</v>
      </c>
      <c r="C333" s="63" t="s">
        <v>949</v>
      </c>
      <c r="D333" s="63"/>
      <c r="E333" s="77" t="s">
        <v>1105</v>
      </c>
      <c r="F333" s="65">
        <f>F334</f>
        <v>148000</v>
      </c>
      <c r="G333" s="66">
        <f t="shared" si="11"/>
        <v>0</v>
      </c>
      <c r="H333" s="65">
        <f>H334</f>
        <v>148000</v>
      </c>
      <c r="L333" s="63" t="s">
        <v>475</v>
      </c>
      <c r="M333" s="63" t="s">
        <v>658</v>
      </c>
      <c r="N333" s="63" t="s">
        <v>949</v>
      </c>
      <c r="O333" s="63"/>
      <c r="P333" s="77" t="s">
        <v>980</v>
      </c>
      <c r="Q333" s="65"/>
      <c r="R333" s="66"/>
      <c r="S333" s="65">
        <f>S334</f>
        <v>148000</v>
      </c>
      <c r="T333" s="65">
        <f>T334</f>
        <v>0</v>
      </c>
      <c r="U333" s="66"/>
      <c r="V333" s="65"/>
    </row>
    <row r="334" spans="1:22" ht="56.25" hidden="1" customHeight="1" x14ac:dyDescent="0.2">
      <c r="A334" s="63" t="s">
        <v>475</v>
      </c>
      <c r="B334" s="63" t="s">
        <v>658</v>
      </c>
      <c r="C334" s="63" t="s">
        <v>895</v>
      </c>
      <c r="D334" s="63"/>
      <c r="E334" s="77" t="s">
        <v>1106</v>
      </c>
      <c r="F334" s="65">
        <f>F335</f>
        <v>148000</v>
      </c>
      <c r="G334" s="66">
        <f t="shared" si="11"/>
        <v>0</v>
      </c>
      <c r="H334" s="65">
        <f>H335</f>
        <v>148000</v>
      </c>
      <c r="L334" s="63" t="s">
        <v>475</v>
      </c>
      <c r="M334" s="63" t="s">
        <v>658</v>
      </c>
      <c r="N334" s="63" t="s">
        <v>895</v>
      </c>
      <c r="O334" s="63"/>
      <c r="P334" s="77" t="s">
        <v>896</v>
      </c>
      <c r="Q334" s="65">
        <f>Q335</f>
        <v>0</v>
      </c>
      <c r="R334" s="66">
        <f t="shared" si="13"/>
        <v>148000</v>
      </c>
      <c r="S334" s="65">
        <f>S335</f>
        <v>148000</v>
      </c>
      <c r="T334" s="65">
        <f>T335</f>
        <v>0</v>
      </c>
      <c r="U334" s="66">
        <f t="shared" si="12"/>
        <v>0</v>
      </c>
      <c r="V334" s="65"/>
    </row>
    <row r="335" spans="1:22" ht="21" hidden="1" customHeight="1" x14ac:dyDescent="0.2">
      <c r="A335" s="63" t="s">
        <v>475</v>
      </c>
      <c r="B335" s="63" t="s">
        <v>658</v>
      </c>
      <c r="C335" s="63" t="s">
        <v>895</v>
      </c>
      <c r="D335" s="63" t="s">
        <v>439</v>
      </c>
      <c r="E335" s="77" t="s">
        <v>452</v>
      </c>
      <c r="F335" s="65">
        <v>148000</v>
      </c>
      <c r="G335" s="66">
        <f t="shared" si="11"/>
        <v>0</v>
      </c>
      <c r="H335" s="65">
        <v>148000</v>
      </c>
      <c r="L335" s="63" t="s">
        <v>475</v>
      </c>
      <c r="M335" s="63" t="s">
        <v>658</v>
      </c>
      <c r="N335" s="63" t="s">
        <v>895</v>
      </c>
      <c r="O335" s="63" t="s">
        <v>439</v>
      </c>
      <c r="P335" s="77" t="s">
        <v>452</v>
      </c>
      <c r="Q335" s="65">
        <v>0</v>
      </c>
      <c r="R335" s="66">
        <f t="shared" si="13"/>
        <v>148000</v>
      </c>
      <c r="S335" s="65">
        <v>148000</v>
      </c>
      <c r="T335" s="65">
        <v>0</v>
      </c>
      <c r="U335" s="66">
        <f t="shared" si="12"/>
        <v>0</v>
      </c>
      <c r="V335" s="65"/>
    </row>
    <row r="336" spans="1:22" hidden="1" x14ac:dyDescent="0.2">
      <c r="A336" s="63" t="s">
        <v>475</v>
      </c>
      <c r="B336" s="63" t="s">
        <v>666</v>
      </c>
      <c r="D336" s="63"/>
      <c r="E336" s="77" t="s">
        <v>769</v>
      </c>
      <c r="F336" s="65">
        <f>F338+F341</f>
        <v>181000</v>
      </c>
      <c r="G336" s="66">
        <f t="shared" si="11"/>
        <v>67168</v>
      </c>
      <c r="H336" s="65">
        <f>H338+H341</f>
        <v>248168</v>
      </c>
      <c r="L336" s="63" t="s">
        <v>475</v>
      </c>
      <c r="M336" s="63" t="s">
        <v>666</v>
      </c>
      <c r="N336" s="78"/>
      <c r="O336" s="63"/>
      <c r="P336" s="77" t="s">
        <v>769</v>
      </c>
      <c r="Q336" s="65">
        <f>Q338+Q341</f>
        <v>0</v>
      </c>
      <c r="R336" s="66">
        <f t="shared" si="13"/>
        <v>0</v>
      </c>
      <c r="S336" s="65">
        <f>S338+S341</f>
        <v>0</v>
      </c>
      <c r="T336" s="65">
        <f>T338+T341</f>
        <v>0</v>
      </c>
      <c r="U336" s="66">
        <f t="shared" si="12"/>
        <v>0</v>
      </c>
      <c r="V336" s="65"/>
    </row>
    <row r="337" spans="1:22" ht="36.75" hidden="1" customHeight="1" x14ac:dyDescent="0.2">
      <c r="A337" s="63" t="s">
        <v>475</v>
      </c>
      <c r="B337" s="63" t="s">
        <v>666</v>
      </c>
      <c r="C337" s="63" t="s">
        <v>949</v>
      </c>
      <c r="D337" s="63"/>
      <c r="E337" s="77" t="s">
        <v>980</v>
      </c>
      <c r="F337" s="65">
        <f>F338</f>
        <v>0</v>
      </c>
      <c r="G337" s="66">
        <f t="shared" si="11"/>
        <v>0</v>
      </c>
      <c r="H337" s="65">
        <f>H338</f>
        <v>0</v>
      </c>
      <c r="L337" s="63" t="s">
        <v>475</v>
      </c>
      <c r="M337" s="63" t="s">
        <v>666</v>
      </c>
      <c r="N337" s="78" t="s">
        <v>949</v>
      </c>
      <c r="O337" s="63"/>
      <c r="P337" s="77" t="s">
        <v>980</v>
      </c>
      <c r="Q337" s="65"/>
      <c r="R337" s="66"/>
      <c r="S337" s="65">
        <f>S338</f>
        <v>0</v>
      </c>
      <c r="T337" s="65">
        <f>T338</f>
        <v>0</v>
      </c>
      <c r="U337" s="66"/>
      <c r="V337" s="65"/>
    </row>
    <row r="338" spans="1:22" ht="61.5" hidden="1" customHeight="1" x14ac:dyDescent="0.2">
      <c r="A338" s="63" t="s">
        <v>475</v>
      </c>
      <c r="B338" s="63" t="s">
        <v>666</v>
      </c>
      <c r="C338" s="63" t="s">
        <v>895</v>
      </c>
      <c r="D338" s="63"/>
      <c r="E338" s="77" t="s">
        <v>896</v>
      </c>
      <c r="F338" s="65">
        <f>F339</f>
        <v>0</v>
      </c>
      <c r="G338" s="66">
        <f t="shared" si="11"/>
        <v>0</v>
      </c>
      <c r="H338" s="65">
        <f>H339</f>
        <v>0</v>
      </c>
      <c r="L338" s="63" t="s">
        <v>475</v>
      </c>
      <c r="M338" s="63" t="s">
        <v>666</v>
      </c>
      <c r="N338" s="63" t="s">
        <v>895</v>
      </c>
      <c r="O338" s="63"/>
      <c r="P338" s="77" t="s">
        <v>896</v>
      </c>
      <c r="Q338" s="65">
        <f>Q339</f>
        <v>0</v>
      </c>
      <c r="R338" s="66">
        <f t="shared" si="13"/>
        <v>0</v>
      </c>
      <c r="S338" s="65">
        <f>S339</f>
        <v>0</v>
      </c>
      <c r="T338" s="65">
        <f>T339</f>
        <v>0</v>
      </c>
      <c r="U338" s="66">
        <f t="shared" si="12"/>
        <v>0</v>
      </c>
      <c r="V338" s="65"/>
    </row>
    <row r="339" spans="1:22" ht="24" hidden="1" customHeight="1" x14ac:dyDescent="0.2">
      <c r="A339" s="63" t="s">
        <v>475</v>
      </c>
      <c r="B339" s="63" t="s">
        <v>666</v>
      </c>
      <c r="C339" s="63" t="s">
        <v>895</v>
      </c>
      <c r="D339" s="63" t="s">
        <v>439</v>
      </c>
      <c r="E339" s="77" t="s">
        <v>452</v>
      </c>
      <c r="F339" s="65">
        <v>0</v>
      </c>
      <c r="G339" s="66">
        <f t="shared" si="11"/>
        <v>0</v>
      </c>
      <c r="H339" s="65">
        <v>0</v>
      </c>
      <c r="L339" s="63" t="s">
        <v>475</v>
      </c>
      <c r="M339" s="63" t="s">
        <v>666</v>
      </c>
      <c r="N339" s="63" t="s">
        <v>895</v>
      </c>
      <c r="O339" s="63" t="s">
        <v>439</v>
      </c>
      <c r="P339" s="77" t="s">
        <v>452</v>
      </c>
      <c r="Q339" s="65">
        <v>0</v>
      </c>
      <c r="R339" s="66">
        <f t="shared" si="13"/>
        <v>0</v>
      </c>
      <c r="S339" s="65">
        <v>0</v>
      </c>
      <c r="T339" s="65">
        <v>0</v>
      </c>
      <c r="U339" s="66">
        <f t="shared" si="12"/>
        <v>0</v>
      </c>
      <c r="V339" s="65"/>
    </row>
    <row r="340" spans="1:22" ht="51" hidden="1" customHeight="1" x14ac:dyDescent="0.2">
      <c r="A340" s="63" t="s">
        <v>475</v>
      </c>
      <c r="B340" s="63" t="s">
        <v>666</v>
      </c>
      <c r="C340" s="63" t="s">
        <v>949</v>
      </c>
      <c r="D340" s="63"/>
      <c r="E340" s="77" t="s">
        <v>1105</v>
      </c>
      <c r="F340" s="65">
        <f>F341</f>
        <v>181000</v>
      </c>
      <c r="G340" s="66">
        <f t="shared" si="11"/>
        <v>67168</v>
      </c>
      <c r="H340" s="65">
        <f>H341</f>
        <v>248168</v>
      </c>
      <c r="L340" s="63" t="s">
        <v>475</v>
      </c>
      <c r="M340" s="63" t="s">
        <v>666</v>
      </c>
      <c r="N340" s="63" t="s">
        <v>949</v>
      </c>
      <c r="O340" s="63"/>
      <c r="P340" s="77" t="s">
        <v>980</v>
      </c>
      <c r="Q340" s="65"/>
      <c r="R340" s="66"/>
      <c r="S340" s="65">
        <f>S341</f>
        <v>0</v>
      </c>
      <c r="T340" s="65">
        <f>T341</f>
        <v>0</v>
      </c>
      <c r="U340" s="66"/>
      <c r="V340" s="65"/>
    </row>
    <row r="341" spans="1:22" ht="57" hidden="1" customHeight="1" x14ac:dyDescent="0.2">
      <c r="A341" s="63" t="s">
        <v>475</v>
      </c>
      <c r="B341" s="63" t="s">
        <v>666</v>
      </c>
      <c r="C341" s="63" t="s">
        <v>895</v>
      </c>
      <c r="D341" s="63"/>
      <c r="E341" s="77" t="s">
        <v>1106</v>
      </c>
      <c r="F341" s="65">
        <f>F342</f>
        <v>181000</v>
      </c>
      <c r="G341" s="66">
        <f t="shared" si="11"/>
        <v>67168</v>
      </c>
      <c r="H341" s="65">
        <f>H342</f>
        <v>248168</v>
      </c>
      <c r="L341" s="63" t="s">
        <v>475</v>
      </c>
      <c r="M341" s="63" t="s">
        <v>666</v>
      </c>
      <c r="N341" s="63" t="s">
        <v>895</v>
      </c>
      <c r="O341" s="63"/>
      <c r="P341" s="77" t="s">
        <v>896</v>
      </c>
      <c r="Q341" s="65">
        <f>Q342</f>
        <v>0</v>
      </c>
      <c r="R341" s="66">
        <f t="shared" si="13"/>
        <v>0</v>
      </c>
      <c r="S341" s="65">
        <f>S342</f>
        <v>0</v>
      </c>
      <c r="T341" s="65">
        <f>T342</f>
        <v>0</v>
      </c>
      <c r="U341" s="66">
        <f t="shared" si="12"/>
        <v>0</v>
      </c>
      <c r="V341" s="65"/>
    </row>
    <row r="342" spans="1:22" ht="20.25" hidden="1" customHeight="1" x14ac:dyDescent="0.2">
      <c r="A342" s="63" t="s">
        <v>475</v>
      </c>
      <c r="B342" s="63" t="s">
        <v>666</v>
      </c>
      <c r="C342" s="63" t="s">
        <v>895</v>
      </c>
      <c r="D342" s="63" t="s">
        <v>439</v>
      </c>
      <c r="E342" s="77" t="s">
        <v>1190</v>
      </c>
      <c r="F342" s="65">
        <v>181000</v>
      </c>
      <c r="G342" s="66">
        <f t="shared" si="11"/>
        <v>67168</v>
      </c>
      <c r="H342" s="65">
        <v>248168</v>
      </c>
      <c r="L342" s="63" t="s">
        <v>475</v>
      </c>
      <c r="M342" s="63" t="s">
        <v>666</v>
      </c>
      <c r="N342" s="63" t="s">
        <v>895</v>
      </c>
      <c r="O342" s="63" t="s">
        <v>439</v>
      </c>
      <c r="P342" s="77" t="s">
        <v>452</v>
      </c>
      <c r="Q342" s="65">
        <v>0</v>
      </c>
      <c r="R342" s="66">
        <f t="shared" si="13"/>
        <v>0</v>
      </c>
      <c r="S342" s="65">
        <v>0</v>
      </c>
      <c r="T342" s="65">
        <v>0</v>
      </c>
      <c r="U342" s="66">
        <f t="shared" si="12"/>
        <v>0</v>
      </c>
      <c r="V342" s="65"/>
    </row>
    <row r="343" spans="1:22" ht="18.75" hidden="1" customHeight="1" x14ac:dyDescent="0.2">
      <c r="A343" s="63" t="s">
        <v>475</v>
      </c>
      <c r="B343" s="63" t="s">
        <v>672</v>
      </c>
      <c r="C343" s="63"/>
      <c r="D343" s="63"/>
      <c r="E343" s="77" t="s">
        <v>770</v>
      </c>
      <c r="F343" s="65">
        <f>F345</f>
        <v>466000</v>
      </c>
      <c r="G343" s="66">
        <f t="shared" si="11"/>
        <v>6000</v>
      </c>
      <c r="H343" s="65">
        <f>H345</f>
        <v>472000</v>
      </c>
      <c r="L343" s="63" t="s">
        <v>475</v>
      </c>
      <c r="M343" s="63" t="s">
        <v>672</v>
      </c>
      <c r="N343" s="63"/>
      <c r="O343" s="63"/>
      <c r="P343" s="77" t="s">
        <v>770</v>
      </c>
      <c r="Q343" s="65">
        <f>Q345</f>
        <v>0</v>
      </c>
      <c r="R343" s="66">
        <f t="shared" si="13"/>
        <v>466000</v>
      </c>
      <c r="S343" s="65">
        <f>S345</f>
        <v>466000</v>
      </c>
      <c r="T343" s="65">
        <f>T345</f>
        <v>0</v>
      </c>
      <c r="U343" s="66">
        <f t="shared" si="12"/>
        <v>0</v>
      </c>
      <c r="V343" s="65"/>
    </row>
    <row r="344" spans="1:22" ht="51" hidden="1" customHeight="1" x14ac:dyDescent="0.2">
      <c r="A344" s="63" t="s">
        <v>475</v>
      </c>
      <c r="B344" s="63" t="s">
        <v>672</v>
      </c>
      <c r="C344" s="63" t="s">
        <v>949</v>
      </c>
      <c r="D344" s="63"/>
      <c r="E344" s="77" t="s">
        <v>1105</v>
      </c>
      <c r="F344" s="65">
        <f>F345</f>
        <v>466000</v>
      </c>
      <c r="G344" s="66">
        <f t="shared" si="11"/>
        <v>6000</v>
      </c>
      <c r="H344" s="65">
        <f>H345</f>
        <v>472000</v>
      </c>
      <c r="L344" s="63" t="s">
        <v>475</v>
      </c>
      <c r="M344" s="63" t="s">
        <v>672</v>
      </c>
      <c r="N344" s="63" t="s">
        <v>949</v>
      </c>
      <c r="O344" s="63"/>
      <c r="P344" s="77" t="s">
        <v>980</v>
      </c>
      <c r="Q344" s="65"/>
      <c r="R344" s="66"/>
      <c r="S344" s="65">
        <f>S345</f>
        <v>466000</v>
      </c>
      <c r="T344" s="65">
        <f>T345</f>
        <v>0</v>
      </c>
      <c r="U344" s="66"/>
      <c r="V344" s="65"/>
    </row>
    <row r="345" spans="1:22" ht="54" hidden="1" customHeight="1" x14ac:dyDescent="0.2">
      <c r="A345" s="63" t="s">
        <v>475</v>
      </c>
      <c r="B345" s="63" t="s">
        <v>672</v>
      </c>
      <c r="C345" s="63" t="s">
        <v>895</v>
      </c>
      <c r="D345" s="63"/>
      <c r="E345" s="77" t="s">
        <v>1106</v>
      </c>
      <c r="F345" s="65">
        <f>F346</f>
        <v>466000</v>
      </c>
      <c r="G345" s="66">
        <f t="shared" si="11"/>
        <v>6000</v>
      </c>
      <c r="H345" s="65">
        <f>H346</f>
        <v>472000</v>
      </c>
      <c r="L345" s="63" t="s">
        <v>475</v>
      </c>
      <c r="M345" s="63" t="s">
        <v>672</v>
      </c>
      <c r="N345" s="63" t="s">
        <v>895</v>
      </c>
      <c r="O345" s="63"/>
      <c r="P345" s="77" t="s">
        <v>896</v>
      </c>
      <c r="Q345" s="65">
        <f>Q346</f>
        <v>0</v>
      </c>
      <c r="R345" s="66">
        <f t="shared" si="13"/>
        <v>466000</v>
      </c>
      <c r="S345" s="65">
        <f>S346</f>
        <v>466000</v>
      </c>
      <c r="T345" s="65">
        <f>T346</f>
        <v>0</v>
      </c>
      <c r="U345" s="66">
        <f t="shared" si="12"/>
        <v>0</v>
      </c>
      <c r="V345" s="65"/>
    </row>
    <row r="346" spans="1:22" ht="21" hidden="1" customHeight="1" x14ac:dyDescent="0.2">
      <c r="A346" s="63" t="s">
        <v>475</v>
      </c>
      <c r="B346" s="63" t="s">
        <v>672</v>
      </c>
      <c r="C346" s="63" t="s">
        <v>895</v>
      </c>
      <c r="D346" s="63" t="s">
        <v>439</v>
      </c>
      <c r="E346" s="77" t="s">
        <v>1190</v>
      </c>
      <c r="F346" s="65">
        <v>466000</v>
      </c>
      <c r="G346" s="66">
        <f t="shared" si="11"/>
        <v>6000</v>
      </c>
      <c r="H346" s="65">
        <v>472000</v>
      </c>
      <c r="L346" s="63" t="s">
        <v>475</v>
      </c>
      <c r="M346" s="63" t="s">
        <v>672</v>
      </c>
      <c r="N346" s="63" t="s">
        <v>895</v>
      </c>
      <c r="O346" s="63" t="s">
        <v>439</v>
      </c>
      <c r="P346" s="77" t="s">
        <v>452</v>
      </c>
      <c r="Q346" s="65">
        <v>0</v>
      </c>
      <c r="R346" s="66">
        <f t="shared" si="13"/>
        <v>466000</v>
      </c>
      <c r="S346" s="65">
        <v>466000</v>
      </c>
      <c r="T346" s="65">
        <v>0</v>
      </c>
      <c r="U346" s="66">
        <f t="shared" si="12"/>
        <v>0</v>
      </c>
      <c r="V346" s="65"/>
    </row>
    <row r="347" spans="1:22" ht="21" hidden="1" customHeight="1" x14ac:dyDescent="0.2">
      <c r="A347" s="63" t="s">
        <v>475</v>
      </c>
      <c r="B347" s="63" t="s">
        <v>1078</v>
      </c>
      <c r="C347" s="63"/>
      <c r="D347" s="63"/>
      <c r="E347" s="77" t="s">
        <v>1079</v>
      </c>
      <c r="F347" s="65">
        <f>F348</f>
        <v>200000</v>
      </c>
      <c r="G347" s="66">
        <f t="shared" si="11"/>
        <v>0</v>
      </c>
      <c r="H347" s="65">
        <f>H348</f>
        <v>200000</v>
      </c>
      <c r="L347" s="63"/>
      <c r="M347" s="63"/>
      <c r="N347" s="63"/>
      <c r="O347" s="63"/>
      <c r="P347" s="77"/>
      <c r="Q347" s="65"/>
      <c r="R347" s="66"/>
      <c r="S347" s="65"/>
      <c r="T347" s="65"/>
      <c r="U347" s="66"/>
      <c r="V347" s="65"/>
    </row>
    <row r="348" spans="1:22" ht="21" hidden="1" customHeight="1" x14ac:dyDescent="0.2">
      <c r="A348" s="63" t="s">
        <v>475</v>
      </c>
      <c r="B348" s="63" t="s">
        <v>1078</v>
      </c>
      <c r="C348" s="63" t="s">
        <v>898</v>
      </c>
      <c r="D348" s="63"/>
      <c r="E348" s="77" t="s">
        <v>1107</v>
      </c>
      <c r="F348" s="65">
        <f>F349</f>
        <v>200000</v>
      </c>
      <c r="G348" s="66">
        <f t="shared" si="11"/>
        <v>0</v>
      </c>
      <c r="H348" s="65">
        <f>H349</f>
        <v>200000</v>
      </c>
      <c r="L348" s="63"/>
      <c r="M348" s="63"/>
      <c r="N348" s="63"/>
      <c r="O348" s="63"/>
      <c r="P348" s="77"/>
      <c r="Q348" s="65"/>
      <c r="R348" s="66"/>
      <c r="S348" s="65"/>
      <c r="T348" s="65"/>
      <c r="U348" s="66"/>
      <c r="V348" s="65"/>
    </row>
    <row r="349" spans="1:22" ht="21" hidden="1" customHeight="1" x14ac:dyDescent="0.2">
      <c r="A349" s="63" t="s">
        <v>475</v>
      </c>
      <c r="B349" s="63" t="s">
        <v>1078</v>
      </c>
      <c r="C349" s="63" t="s">
        <v>898</v>
      </c>
      <c r="D349" s="63" t="s">
        <v>444</v>
      </c>
      <c r="E349" s="77" t="s">
        <v>454</v>
      </c>
      <c r="F349" s="65">
        <v>200000</v>
      </c>
      <c r="G349" s="66">
        <f t="shared" si="11"/>
        <v>0</v>
      </c>
      <c r="H349" s="65">
        <v>200000</v>
      </c>
      <c r="L349" s="63"/>
      <c r="M349" s="63"/>
      <c r="N349" s="63"/>
      <c r="O349" s="63"/>
      <c r="P349" s="77"/>
      <c r="Q349" s="65"/>
      <c r="R349" s="66"/>
      <c r="S349" s="65"/>
      <c r="T349" s="65"/>
      <c r="U349" s="66"/>
      <c r="V349" s="65"/>
    </row>
    <row r="350" spans="1:22" ht="16.5" hidden="1" customHeight="1" x14ac:dyDescent="0.2">
      <c r="A350" s="63" t="s">
        <v>475</v>
      </c>
      <c r="B350" s="63" t="s">
        <v>428</v>
      </c>
      <c r="C350" s="63"/>
      <c r="D350" s="63"/>
      <c r="E350" s="77" t="s">
        <v>655</v>
      </c>
      <c r="F350" s="65">
        <f>F352+F354+F356</f>
        <v>2122000</v>
      </c>
      <c r="G350" s="66">
        <f t="shared" si="11"/>
        <v>0</v>
      </c>
      <c r="H350" s="65">
        <f>H352+H354+H356</f>
        <v>2122000</v>
      </c>
      <c r="L350" s="63" t="s">
        <v>475</v>
      </c>
      <c r="M350" s="63" t="s">
        <v>428</v>
      </c>
      <c r="N350" s="63"/>
      <c r="O350" s="63"/>
      <c r="P350" s="77" t="s">
        <v>655</v>
      </c>
      <c r="Q350" s="65">
        <f>Q352+Q354+Q356</f>
        <v>2322000</v>
      </c>
      <c r="R350" s="66">
        <f t="shared" si="13"/>
        <v>0</v>
      </c>
      <c r="S350" s="65">
        <f>S352+S354+S356</f>
        <v>2322000</v>
      </c>
      <c r="T350" s="65">
        <f>T352+T354+T356</f>
        <v>2322000</v>
      </c>
      <c r="U350" s="66">
        <f t="shared" si="12"/>
        <v>-2322000</v>
      </c>
      <c r="V350" s="65"/>
    </row>
    <row r="351" spans="1:22" ht="75.75" hidden="1" customHeight="1" x14ac:dyDescent="0.2">
      <c r="A351" s="63" t="s">
        <v>475</v>
      </c>
      <c r="B351" s="63" t="s">
        <v>428</v>
      </c>
      <c r="C351" s="63" t="s">
        <v>950</v>
      </c>
      <c r="D351" s="63"/>
      <c r="E351" s="77" t="s">
        <v>1108</v>
      </c>
      <c r="F351" s="65">
        <f>F352+F354</f>
        <v>2122000</v>
      </c>
      <c r="G351" s="66">
        <f t="shared" si="11"/>
        <v>0</v>
      </c>
      <c r="H351" s="65">
        <f>H352+H354</f>
        <v>2122000</v>
      </c>
      <c r="L351" s="63" t="s">
        <v>475</v>
      </c>
      <c r="M351" s="63" t="s">
        <v>428</v>
      </c>
      <c r="N351" s="63" t="s">
        <v>950</v>
      </c>
      <c r="O351" s="63"/>
      <c r="P351" s="77" t="s">
        <v>981</v>
      </c>
      <c r="Q351" s="65"/>
      <c r="R351" s="66"/>
      <c r="S351" s="65">
        <f>S352+S354</f>
        <v>2322000</v>
      </c>
      <c r="T351" s="65">
        <f>T352+T354</f>
        <v>2322000</v>
      </c>
      <c r="U351" s="66"/>
      <c r="V351" s="65"/>
    </row>
    <row r="352" spans="1:22" ht="59.25" hidden="1" customHeight="1" x14ac:dyDescent="0.2">
      <c r="A352" s="63" t="s">
        <v>475</v>
      </c>
      <c r="B352" s="63" t="s">
        <v>428</v>
      </c>
      <c r="C352" s="63" t="s">
        <v>897</v>
      </c>
      <c r="D352" s="63"/>
      <c r="E352" s="77" t="s">
        <v>1109</v>
      </c>
      <c r="F352" s="65">
        <f>F353</f>
        <v>2122000</v>
      </c>
      <c r="G352" s="66">
        <f t="shared" si="11"/>
        <v>0</v>
      </c>
      <c r="H352" s="65">
        <f>H353</f>
        <v>2122000</v>
      </c>
      <c r="L352" s="63" t="s">
        <v>475</v>
      </c>
      <c r="M352" s="63" t="s">
        <v>428</v>
      </c>
      <c r="N352" s="63" t="s">
        <v>897</v>
      </c>
      <c r="O352" s="63"/>
      <c r="P352" s="77" t="s">
        <v>789</v>
      </c>
      <c r="Q352" s="65">
        <f>Q353</f>
        <v>0</v>
      </c>
      <c r="R352" s="66">
        <f t="shared" si="13"/>
        <v>1875000</v>
      </c>
      <c r="S352" s="65">
        <f>S353</f>
        <v>1875000</v>
      </c>
      <c r="T352" s="65">
        <f>T353</f>
        <v>1875000</v>
      </c>
      <c r="U352" s="66">
        <f t="shared" si="12"/>
        <v>-1875000</v>
      </c>
      <c r="V352" s="65"/>
    </row>
    <row r="353" spans="1:22" ht="30.75" hidden="1" customHeight="1" x14ac:dyDescent="0.2">
      <c r="A353" s="63" t="s">
        <v>475</v>
      </c>
      <c r="B353" s="63" t="s">
        <v>428</v>
      </c>
      <c r="C353" s="63" t="s">
        <v>897</v>
      </c>
      <c r="D353" s="63" t="s">
        <v>444</v>
      </c>
      <c r="E353" s="77" t="s">
        <v>454</v>
      </c>
      <c r="F353" s="65">
        <v>2122000</v>
      </c>
      <c r="G353" s="66">
        <f t="shared" si="11"/>
        <v>0</v>
      </c>
      <c r="H353" s="65">
        <v>2122000</v>
      </c>
      <c r="L353" s="63" t="s">
        <v>475</v>
      </c>
      <c r="M353" s="63" t="s">
        <v>428</v>
      </c>
      <c r="N353" s="63" t="s">
        <v>897</v>
      </c>
      <c r="O353" s="63" t="s">
        <v>444</v>
      </c>
      <c r="P353" s="77" t="s">
        <v>454</v>
      </c>
      <c r="Q353" s="65">
        <v>0</v>
      </c>
      <c r="R353" s="66">
        <f t="shared" si="13"/>
        <v>1875000</v>
      </c>
      <c r="S353" s="65">
        <v>1875000</v>
      </c>
      <c r="T353" s="65">
        <v>1875000</v>
      </c>
      <c r="U353" s="66">
        <f t="shared" si="12"/>
        <v>-1875000</v>
      </c>
      <c r="V353" s="65"/>
    </row>
    <row r="354" spans="1:22" ht="52.5" hidden="1" customHeight="1" x14ac:dyDescent="0.2">
      <c r="A354" s="63" t="s">
        <v>475</v>
      </c>
      <c r="B354" s="63" t="s">
        <v>428</v>
      </c>
      <c r="C354" s="63" t="s">
        <v>898</v>
      </c>
      <c r="D354" s="63"/>
      <c r="E354" s="77" t="s">
        <v>1107</v>
      </c>
      <c r="F354" s="65">
        <f>F355</f>
        <v>0</v>
      </c>
      <c r="G354" s="66">
        <f t="shared" si="11"/>
        <v>0</v>
      </c>
      <c r="H354" s="65">
        <f>H355</f>
        <v>0</v>
      </c>
      <c r="L354" s="63" t="s">
        <v>475</v>
      </c>
      <c r="M354" s="63" t="s">
        <v>428</v>
      </c>
      <c r="N354" s="63" t="s">
        <v>898</v>
      </c>
      <c r="O354" s="63"/>
      <c r="P354" s="77" t="s">
        <v>790</v>
      </c>
      <c r="Q354" s="65">
        <f>Q355</f>
        <v>0</v>
      </c>
      <c r="R354" s="66">
        <f t="shared" si="13"/>
        <v>447000</v>
      </c>
      <c r="S354" s="65">
        <f>S355</f>
        <v>447000</v>
      </c>
      <c r="T354" s="65">
        <f>T355</f>
        <v>447000</v>
      </c>
      <c r="U354" s="66">
        <f t="shared" si="12"/>
        <v>-447000</v>
      </c>
      <c r="V354" s="65"/>
    </row>
    <row r="355" spans="1:22" ht="27.75" hidden="1" customHeight="1" x14ac:dyDescent="0.2">
      <c r="A355" s="63" t="s">
        <v>475</v>
      </c>
      <c r="B355" s="63" t="s">
        <v>428</v>
      </c>
      <c r="C355" s="63" t="s">
        <v>898</v>
      </c>
      <c r="D355" s="63" t="s">
        <v>444</v>
      </c>
      <c r="E355" s="77" t="s">
        <v>454</v>
      </c>
      <c r="F355" s="65">
        <v>0</v>
      </c>
      <c r="G355" s="66">
        <f t="shared" si="11"/>
        <v>0</v>
      </c>
      <c r="H355" s="65">
        <v>0</v>
      </c>
      <c r="L355" s="63" t="s">
        <v>475</v>
      </c>
      <c r="M355" s="63" t="s">
        <v>428</v>
      </c>
      <c r="N355" s="63" t="s">
        <v>898</v>
      </c>
      <c r="O355" s="63" t="s">
        <v>444</v>
      </c>
      <c r="P355" s="77" t="s">
        <v>454</v>
      </c>
      <c r="Q355" s="65">
        <v>0</v>
      </c>
      <c r="R355" s="66">
        <f t="shared" si="13"/>
        <v>447000</v>
      </c>
      <c r="S355" s="65">
        <v>447000</v>
      </c>
      <c r="T355" s="65">
        <v>447000</v>
      </c>
      <c r="U355" s="66">
        <f t="shared" si="12"/>
        <v>-447000</v>
      </c>
      <c r="V355" s="65"/>
    </row>
    <row r="356" spans="1:22" ht="27.75" hidden="1" customHeight="1" x14ac:dyDescent="0.2">
      <c r="A356" s="63" t="s">
        <v>475</v>
      </c>
      <c r="B356" s="63" t="s">
        <v>428</v>
      </c>
      <c r="C356" s="63" t="s">
        <v>656</v>
      </c>
      <c r="D356" s="63"/>
      <c r="E356" s="77" t="s">
        <v>657</v>
      </c>
      <c r="F356" s="65">
        <f>F357</f>
        <v>0</v>
      </c>
      <c r="G356" s="66">
        <f t="shared" si="11"/>
        <v>0</v>
      </c>
      <c r="H356" s="65">
        <f>H357</f>
        <v>0</v>
      </c>
      <c r="L356" s="63" t="s">
        <v>475</v>
      </c>
      <c r="M356" s="63" t="s">
        <v>428</v>
      </c>
      <c r="N356" s="63" t="s">
        <v>656</v>
      </c>
      <c r="O356" s="63"/>
      <c r="P356" s="77" t="s">
        <v>657</v>
      </c>
      <c r="Q356" s="65">
        <f>Q357</f>
        <v>2322000</v>
      </c>
      <c r="R356" s="66">
        <f t="shared" si="13"/>
        <v>-2322000</v>
      </c>
      <c r="S356" s="65">
        <f>S357</f>
        <v>0</v>
      </c>
      <c r="T356" s="65">
        <f>T357</f>
        <v>0</v>
      </c>
      <c r="U356" s="66">
        <f t="shared" si="12"/>
        <v>0</v>
      </c>
      <c r="V356" s="65"/>
    </row>
    <row r="357" spans="1:22" ht="39.75" hidden="1" customHeight="1" x14ac:dyDescent="0.2">
      <c r="A357" s="63" t="s">
        <v>475</v>
      </c>
      <c r="B357" s="63" t="s">
        <v>428</v>
      </c>
      <c r="C357" s="63" t="s">
        <v>656</v>
      </c>
      <c r="D357" s="63" t="s">
        <v>448</v>
      </c>
      <c r="E357" s="77" t="s">
        <v>458</v>
      </c>
      <c r="F357" s="65">
        <v>0</v>
      </c>
      <c r="G357" s="66">
        <f t="shared" si="11"/>
        <v>0</v>
      </c>
      <c r="H357" s="65">
        <v>0</v>
      </c>
      <c r="L357" s="63" t="s">
        <v>475</v>
      </c>
      <c r="M357" s="63" t="s">
        <v>428</v>
      </c>
      <c r="N357" s="63" t="s">
        <v>656</v>
      </c>
      <c r="O357" s="63" t="s">
        <v>448</v>
      </c>
      <c r="P357" s="77" t="s">
        <v>458</v>
      </c>
      <c r="Q357" s="65">
        <v>2322000</v>
      </c>
      <c r="R357" s="66">
        <f t="shared" si="13"/>
        <v>-2322000</v>
      </c>
      <c r="S357" s="65">
        <v>0</v>
      </c>
      <c r="T357" s="65">
        <v>0</v>
      </c>
      <c r="U357" s="66">
        <f t="shared" si="12"/>
        <v>0</v>
      </c>
      <c r="V357" s="65"/>
    </row>
    <row r="358" spans="1:22" s="87" customFormat="1" ht="33.75" hidden="1" customHeight="1" x14ac:dyDescent="0.2">
      <c r="A358" s="82" t="s">
        <v>587</v>
      </c>
      <c r="B358" s="84"/>
      <c r="C358" s="82"/>
      <c r="D358" s="82"/>
      <c r="E358" s="70" t="s">
        <v>588</v>
      </c>
      <c r="F358" s="69">
        <f>F359+F371+F419</f>
        <v>30984180.240000002</v>
      </c>
      <c r="G358" s="69">
        <f t="shared" ref="G358:G451" si="14">H358-F358</f>
        <v>5667912.9999999925</v>
      </c>
      <c r="H358" s="69">
        <f>H359+H371+H419</f>
        <v>36652093.239999995</v>
      </c>
      <c r="I358" s="70"/>
      <c r="L358" s="82" t="s">
        <v>587</v>
      </c>
      <c r="M358" s="84"/>
      <c r="N358" s="82"/>
      <c r="O358" s="82"/>
      <c r="P358" s="77" t="s">
        <v>588</v>
      </c>
      <c r="Q358" s="69">
        <f>Q359+Q371+Q419</f>
        <v>16674867</v>
      </c>
      <c r="R358" s="69">
        <f>R359+R371+R419</f>
        <v>10090323</v>
      </c>
      <c r="S358" s="69">
        <f>S359+S371+S419</f>
        <v>26765190</v>
      </c>
      <c r="T358" s="69">
        <f>T359+T371+T419</f>
        <v>26421350</v>
      </c>
      <c r="U358" s="69">
        <f>U359+U371+U419</f>
        <v>-26421350</v>
      </c>
      <c r="V358" s="69"/>
    </row>
    <row r="359" spans="1:22" ht="15" hidden="1" customHeight="1" x14ac:dyDescent="0.2">
      <c r="A359" s="63" t="s">
        <v>587</v>
      </c>
      <c r="B359" s="63" t="s">
        <v>545</v>
      </c>
      <c r="C359" s="63"/>
      <c r="D359" s="63"/>
      <c r="E359" s="77" t="s">
        <v>546</v>
      </c>
      <c r="F359" s="66">
        <f>F365+F367+F369+F360+F362</f>
        <v>3858160</v>
      </c>
      <c r="G359" s="66">
        <f t="shared" si="14"/>
        <v>711178</v>
      </c>
      <c r="H359" s="66">
        <f>H365+H367+H369+H360+H362</f>
        <v>4569338</v>
      </c>
      <c r="L359" s="63" t="s">
        <v>587</v>
      </c>
      <c r="M359" s="63" t="s">
        <v>545</v>
      </c>
      <c r="N359" s="63"/>
      <c r="O359" s="63"/>
      <c r="P359" s="77" t="s">
        <v>546</v>
      </c>
      <c r="Q359" s="66">
        <f>Q365+Q367+Q369</f>
        <v>960000</v>
      </c>
      <c r="R359" s="66">
        <f t="shared" ref="R359:R451" si="15">S359-Q359</f>
        <v>2742000</v>
      </c>
      <c r="S359" s="66">
        <f>S365+S367+S369</f>
        <v>3702000</v>
      </c>
      <c r="T359" s="66">
        <f>T365+T367+T369</f>
        <v>3858160</v>
      </c>
      <c r="U359" s="66">
        <f t="shared" ref="U359:U451" si="16">V359-T359</f>
        <v>-3858160</v>
      </c>
      <c r="V359" s="66"/>
    </row>
    <row r="360" spans="1:22" ht="54.75" hidden="1" customHeight="1" x14ac:dyDescent="0.2">
      <c r="A360" s="63" t="s">
        <v>587</v>
      </c>
      <c r="B360" s="63" t="s">
        <v>545</v>
      </c>
      <c r="C360" s="63" t="s">
        <v>1251</v>
      </c>
      <c r="D360" s="63"/>
      <c r="E360" s="77" t="s">
        <v>1252</v>
      </c>
      <c r="F360" s="66">
        <f>F361</f>
        <v>0</v>
      </c>
      <c r="G360" s="66">
        <f t="shared" si="14"/>
        <v>350000</v>
      </c>
      <c r="H360" s="66">
        <f>H361</f>
        <v>350000</v>
      </c>
      <c r="L360" s="63"/>
      <c r="M360" s="63"/>
      <c r="N360" s="63"/>
      <c r="O360" s="63"/>
      <c r="P360" s="77"/>
      <c r="Q360" s="66"/>
      <c r="R360" s="66"/>
      <c r="S360" s="66"/>
      <c r="T360" s="66"/>
      <c r="U360" s="66"/>
      <c r="V360" s="66"/>
    </row>
    <row r="361" spans="1:22" ht="15" hidden="1" customHeight="1" x14ac:dyDescent="0.2">
      <c r="A361" s="63" t="s">
        <v>587</v>
      </c>
      <c r="B361" s="63" t="s">
        <v>545</v>
      </c>
      <c r="C361" s="63" t="s">
        <v>1251</v>
      </c>
      <c r="D361" s="63" t="s">
        <v>334</v>
      </c>
      <c r="E361" s="77" t="s">
        <v>335</v>
      </c>
      <c r="F361" s="66">
        <v>0</v>
      </c>
      <c r="G361" s="66">
        <f t="shared" si="14"/>
        <v>350000</v>
      </c>
      <c r="H361" s="66">
        <v>350000</v>
      </c>
      <c r="L361" s="63"/>
      <c r="M361" s="63"/>
      <c r="N361" s="63"/>
      <c r="O361" s="63"/>
      <c r="P361" s="77"/>
      <c r="Q361" s="66"/>
      <c r="R361" s="66"/>
      <c r="S361" s="66"/>
      <c r="T361" s="66"/>
      <c r="U361" s="66"/>
      <c r="V361" s="66"/>
    </row>
    <row r="362" spans="1:22" ht="32.25" hidden="1" customHeight="1" x14ac:dyDescent="0.2">
      <c r="A362" s="63" t="s">
        <v>587</v>
      </c>
      <c r="B362" s="63" t="s">
        <v>545</v>
      </c>
      <c r="C362" s="63" t="s">
        <v>1241</v>
      </c>
      <c r="D362" s="63"/>
      <c r="E362" s="77" t="s">
        <v>1242</v>
      </c>
      <c r="F362" s="66">
        <f>F363</f>
        <v>0</v>
      </c>
      <c r="G362" s="66">
        <f t="shared" si="14"/>
        <v>219771</v>
      </c>
      <c r="H362" s="66">
        <f>H363</f>
        <v>219771</v>
      </c>
      <c r="L362" s="63"/>
      <c r="M362" s="63"/>
      <c r="N362" s="63"/>
      <c r="O362" s="63"/>
      <c r="P362" s="77"/>
      <c r="Q362" s="66"/>
      <c r="R362" s="66"/>
      <c r="S362" s="66"/>
      <c r="T362" s="66"/>
      <c r="U362" s="66"/>
      <c r="V362" s="66"/>
    </row>
    <row r="363" spans="1:22" ht="45" hidden="1" customHeight="1" x14ac:dyDescent="0.2">
      <c r="A363" s="63" t="s">
        <v>587</v>
      </c>
      <c r="B363" s="63" t="s">
        <v>545</v>
      </c>
      <c r="C363" s="63" t="s">
        <v>1241</v>
      </c>
      <c r="D363" s="63" t="s">
        <v>445</v>
      </c>
      <c r="E363" s="77" t="s">
        <v>1193</v>
      </c>
      <c r="F363" s="66">
        <v>0</v>
      </c>
      <c r="G363" s="66">
        <f t="shared" si="14"/>
        <v>219771</v>
      </c>
      <c r="H363" s="66">
        <v>219771</v>
      </c>
      <c r="L363" s="63"/>
      <c r="M363" s="63"/>
      <c r="N363" s="63"/>
      <c r="O363" s="63"/>
      <c r="P363" s="77"/>
      <c r="Q363" s="66"/>
      <c r="R363" s="66"/>
      <c r="S363" s="66"/>
      <c r="T363" s="66"/>
      <c r="U363" s="66"/>
      <c r="V363" s="66"/>
    </row>
    <row r="364" spans="1:22" ht="68.25" hidden="1" customHeight="1" x14ac:dyDescent="0.2">
      <c r="A364" s="63" t="s">
        <v>587</v>
      </c>
      <c r="B364" s="63" t="s">
        <v>545</v>
      </c>
      <c r="C364" s="63" t="s">
        <v>1014</v>
      </c>
      <c r="D364" s="63"/>
      <c r="E364" s="77" t="s">
        <v>1110</v>
      </c>
      <c r="F364" s="66">
        <f>F365+F367</f>
        <v>3858160</v>
      </c>
      <c r="G364" s="66">
        <f t="shared" si="14"/>
        <v>141407</v>
      </c>
      <c r="H364" s="66">
        <f>H365+H367</f>
        <v>3999567</v>
      </c>
      <c r="L364" s="63" t="s">
        <v>587</v>
      </c>
      <c r="M364" s="63" t="s">
        <v>545</v>
      </c>
      <c r="N364" s="63" t="s">
        <v>951</v>
      </c>
      <c r="O364" s="63"/>
      <c r="P364" s="77" t="s">
        <v>982</v>
      </c>
      <c r="Q364" s="66"/>
      <c r="R364" s="66"/>
      <c r="S364" s="66">
        <f>S365+S367</f>
        <v>3702000</v>
      </c>
      <c r="T364" s="66">
        <f>T365+T367</f>
        <v>3858160</v>
      </c>
      <c r="U364" s="66"/>
      <c r="V364" s="66"/>
    </row>
    <row r="365" spans="1:22" ht="74.25" hidden="1" customHeight="1" x14ac:dyDescent="0.2">
      <c r="A365" s="63" t="s">
        <v>587</v>
      </c>
      <c r="B365" s="63" t="s">
        <v>545</v>
      </c>
      <c r="C365" s="63" t="s">
        <v>1015</v>
      </c>
      <c r="D365" s="63"/>
      <c r="E365" s="77" t="s">
        <v>1111</v>
      </c>
      <c r="F365" s="66">
        <f>F366</f>
        <v>255160</v>
      </c>
      <c r="G365" s="66">
        <f t="shared" si="14"/>
        <v>0</v>
      </c>
      <c r="H365" s="66">
        <f>H366</f>
        <v>255160</v>
      </c>
      <c r="L365" s="63" t="s">
        <v>587</v>
      </c>
      <c r="M365" s="63" t="s">
        <v>545</v>
      </c>
      <c r="N365" s="63" t="s">
        <v>791</v>
      </c>
      <c r="O365" s="63"/>
      <c r="P365" s="77" t="s">
        <v>793</v>
      </c>
      <c r="Q365" s="66">
        <f>Q366</f>
        <v>0</v>
      </c>
      <c r="R365" s="66">
        <f t="shared" si="15"/>
        <v>99000</v>
      </c>
      <c r="S365" s="66">
        <f>S366</f>
        <v>99000</v>
      </c>
      <c r="T365" s="66">
        <f>T366</f>
        <v>255160</v>
      </c>
      <c r="U365" s="66">
        <f t="shared" si="16"/>
        <v>-255160</v>
      </c>
      <c r="V365" s="66"/>
    </row>
    <row r="366" spans="1:22" ht="39.75" hidden="1" customHeight="1" x14ac:dyDescent="0.2">
      <c r="A366" s="63" t="s">
        <v>587</v>
      </c>
      <c r="B366" s="63" t="s">
        <v>545</v>
      </c>
      <c r="C366" s="63" t="s">
        <v>1015</v>
      </c>
      <c r="D366" s="63" t="s">
        <v>445</v>
      </c>
      <c r="E366" s="77" t="s">
        <v>1193</v>
      </c>
      <c r="F366" s="65">
        <f>99000+156160</f>
        <v>255160</v>
      </c>
      <c r="G366" s="66">
        <f t="shared" si="14"/>
        <v>0</v>
      </c>
      <c r="H366" s="65">
        <f>99000+156160</f>
        <v>255160</v>
      </c>
      <c r="L366" s="63" t="s">
        <v>587</v>
      </c>
      <c r="M366" s="63" t="s">
        <v>545</v>
      </c>
      <c r="N366" s="63" t="s">
        <v>791</v>
      </c>
      <c r="O366" s="63" t="s">
        <v>445</v>
      </c>
      <c r="P366" s="77" t="s">
        <v>455</v>
      </c>
      <c r="Q366" s="65">
        <v>0</v>
      </c>
      <c r="R366" s="66">
        <f t="shared" si="15"/>
        <v>99000</v>
      </c>
      <c r="S366" s="65">
        <v>99000</v>
      </c>
      <c r="T366" s="65">
        <f>99000+156160</f>
        <v>255160</v>
      </c>
      <c r="U366" s="66">
        <f t="shared" si="16"/>
        <v>-255160</v>
      </c>
      <c r="V366" s="65"/>
    </row>
    <row r="367" spans="1:22" ht="57.75" hidden="1" customHeight="1" x14ac:dyDescent="0.2">
      <c r="A367" s="63" t="s">
        <v>587</v>
      </c>
      <c r="B367" s="63" t="s">
        <v>545</v>
      </c>
      <c r="C367" s="63" t="s">
        <v>1016</v>
      </c>
      <c r="D367" s="63"/>
      <c r="E367" s="77" t="s">
        <v>1112</v>
      </c>
      <c r="F367" s="65">
        <f>F368</f>
        <v>3603000</v>
      </c>
      <c r="G367" s="66">
        <f t="shared" si="14"/>
        <v>141407</v>
      </c>
      <c r="H367" s="65">
        <f>H368</f>
        <v>3744407</v>
      </c>
      <c r="L367" s="63" t="s">
        <v>587</v>
      </c>
      <c r="M367" s="63" t="s">
        <v>545</v>
      </c>
      <c r="N367" s="63" t="s">
        <v>792</v>
      </c>
      <c r="O367" s="63"/>
      <c r="P367" s="77" t="s">
        <v>794</v>
      </c>
      <c r="Q367" s="65">
        <f>Q368</f>
        <v>0</v>
      </c>
      <c r="R367" s="66">
        <f t="shared" si="15"/>
        <v>3603000</v>
      </c>
      <c r="S367" s="65">
        <f>S368</f>
        <v>3603000</v>
      </c>
      <c r="T367" s="65">
        <f>T368</f>
        <v>3603000</v>
      </c>
      <c r="U367" s="66">
        <f t="shared" si="16"/>
        <v>-3603000</v>
      </c>
      <c r="V367" s="65"/>
    </row>
    <row r="368" spans="1:22" ht="44.25" hidden="1" customHeight="1" x14ac:dyDescent="0.2">
      <c r="A368" s="63" t="s">
        <v>587</v>
      </c>
      <c r="B368" s="63" t="s">
        <v>545</v>
      </c>
      <c r="C368" s="63" t="s">
        <v>1016</v>
      </c>
      <c r="D368" s="63" t="s">
        <v>445</v>
      </c>
      <c r="E368" s="77" t="s">
        <v>1193</v>
      </c>
      <c r="F368" s="65">
        <v>3603000</v>
      </c>
      <c r="G368" s="66">
        <f t="shared" si="14"/>
        <v>141407</v>
      </c>
      <c r="H368" s="65">
        <v>3744407</v>
      </c>
      <c r="L368" s="63" t="s">
        <v>587</v>
      </c>
      <c r="M368" s="63" t="s">
        <v>545</v>
      </c>
      <c r="N368" s="63" t="s">
        <v>792</v>
      </c>
      <c r="O368" s="63" t="s">
        <v>445</v>
      </c>
      <c r="P368" s="77" t="s">
        <v>455</v>
      </c>
      <c r="Q368" s="65">
        <v>0</v>
      </c>
      <c r="R368" s="66">
        <f t="shared" si="15"/>
        <v>3603000</v>
      </c>
      <c r="S368" s="65">
        <v>3603000</v>
      </c>
      <c r="T368" s="65">
        <v>3603000</v>
      </c>
      <c r="U368" s="66">
        <f t="shared" si="16"/>
        <v>-3603000</v>
      </c>
      <c r="V368" s="65"/>
    </row>
    <row r="369" spans="1:22" ht="33.75" hidden="1" customHeight="1" x14ac:dyDescent="0.2">
      <c r="A369" s="63" t="s">
        <v>587</v>
      </c>
      <c r="B369" s="63" t="s">
        <v>545</v>
      </c>
      <c r="C369" s="64" t="s">
        <v>106</v>
      </c>
      <c r="D369" s="63"/>
      <c r="E369" s="77" t="s">
        <v>691</v>
      </c>
      <c r="F369" s="65">
        <f>F370</f>
        <v>0</v>
      </c>
      <c r="G369" s="66">
        <f t="shared" si="14"/>
        <v>0</v>
      </c>
      <c r="H369" s="65">
        <f>H370</f>
        <v>0</v>
      </c>
      <c r="L369" s="63" t="s">
        <v>587</v>
      </c>
      <c r="M369" s="63" t="s">
        <v>545</v>
      </c>
      <c r="N369" s="64" t="s">
        <v>106</v>
      </c>
      <c r="O369" s="63"/>
      <c r="P369" s="77" t="s">
        <v>691</v>
      </c>
      <c r="Q369" s="65">
        <f>Q370</f>
        <v>960000</v>
      </c>
      <c r="R369" s="66">
        <f t="shared" si="15"/>
        <v>-960000</v>
      </c>
      <c r="S369" s="65">
        <f>S370</f>
        <v>0</v>
      </c>
      <c r="T369" s="65">
        <f>T370</f>
        <v>0</v>
      </c>
      <c r="U369" s="66">
        <f t="shared" si="16"/>
        <v>0</v>
      </c>
      <c r="V369" s="65"/>
    </row>
    <row r="370" spans="1:22" ht="36" hidden="1" customHeight="1" x14ac:dyDescent="0.2">
      <c r="A370" s="63" t="s">
        <v>587</v>
      </c>
      <c r="B370" s="63" t="s">
        <v>545</v>
      </c>
      <c r="C370" s="64" t="s">
        <v>106</v>
      </c>
      <c r="D370" s="63" t="s">
        <v>445</v>
      </c>
      <c r="E370" s="77" t="s">
        <v>455</v>
      </c>
      <c r="F370" s="65">
        <v>0</v>
      </c>
      <c r="G370" s="66">
        <f t="shared" si="14"/>
        <v>0</v>
      </c>
      <c r="H370" s="65">
        <v>0</v>
      </c>
      <c r="L370" s="63" t="s">
        <v>587</v>
      </c>
      <c r="M370" s="63" t="s">
        <v>545</v>
      </c>
      <c r="N370" s="64" t="s">
        <v>106</v>
      </c>
      <c r="O370" s="63" t="s">
        <v>445</v>
      </c>
      <c r="P370" s="77" t="s">
        <v>455</v>
      </c>
      <c r="Q370" s="65">
        <v>960000</v>
      </c>
      <c r="R370" s="66">
        <f t="shared" si="15"/>
        <v>-960000</v>
      </c>
      <c r="S370" s="65">
        <v>0</v>
      </c>
      <c r="T370" s="65">
        <v>0</v>
      </c>
      <c r="U370" s="66">
        <f t="shared" si="16"/>
        <v>0</v>
      </c>
      <c r="V370" s="65"/>
    </row>
    <row r="371" spans="1:22" ht="16.5" hidden="1" customHeight="1" x14ac:dyDescent="0.2">
      <c r="A371" s="63" t="s">
        <v>587</v>
      </c>
      <c r="B371" s="63" t="s">
        <v>590</v>
      </c>
      <c r="C371" s="63"/>
      <c r="D371" s="63"/>
      <c r="E371" s="77" t="s">
        <v>591</v>
      </c>
      <c r="F371" s="66">
        <f>F373+F376+F378+F386+F393+F396+F398+F400+F405+F407+F409+F411+F413+F415+F417+F403+F390+F380+F382</f>
        <v>22466314.240000002</v>
      </c>
      <c r="G371" s="66">
        <f t="shared" si="14"/>
        <v>4735234.9999999963</v>
      </c>
      <c r="H371" s="66">
        <f>H373+H376+H378+H386+H393+H396+H398+H400+H405+H407+H409+H411+H413+H415+H417+H403+H390+H380+H382</f>
        <v>27201549.239999998</v>
      </c>
      <c r="L371" s="63" t="s">
        <v>587</v>
      </c>
      <c r="M371" s="63" t="s">
        <v>590</v>
      </c>
      <c r="N371" s="63"/>
      <c r="O371" s="63"/>
      <c r="P371" s="77" t="s">
        <v>591</v>
      </c>
      <c r="Q371" s="66">
        <f>Q373+Q376+Q378+Q386+Q393+Q396+Q398+Q400+Q405+Q407+Q409+Q411+Q413+Q415+Q417</f>
        <v>12595417</v>
      </c>
      <c r="R371" s="66">
        <f t="shared" si="15"/>
        <v>7218833</v>
      </c>
      <c r="S371" s="66">
        <f>S373+S376+S378+S386+S393+S396+S398+S400+S405+S407+S409+S411+S413+S415+S417+S403+S390</f>
        <v>19814250</v>
      </c>
      <c r="T371" s="66">
        <f>T373+T376+T378+T386+T393+T396+T398+T400+T405+T407+T409+T411+T413+T415+T417+T403+T390</f>
        <v>19314250</v>
      </c>
      <c r="U371" s="66">
        <f t="shared" si="16"/>
        <v>-19314250</v>
      </c>
      <c r="V371" s="66"/>
    </row>
    <row r="372" spans="1:22" ht="40.5" hidden="1" customHeight="1" x14ac:dyDescent="0.2">
      <c r="A372" s="63" t="s">
        <v>587</v>
      </c>
      <c r="B372" s="63" t="s">
        <v>590</v>
      </c>
      <c r="C372" s="63" t="s">
        <v>952</v>
      </c>
      <c r="D372" s="63"/>
      <c r="E372" s="77" t="s">
        <v>1113</v>
      </c>
      <c r="F372" s="66">
        <f>F373+F376+F378</f>
        <v>15136314.24</v>
      </c>
      <c r="G372" s="66">
        <f t="shared" si="14"/>
        <v>1875811.9999999981</v>
      </c>
      <c r="H372" s="66">
        <f>H373+H376+H378</f>
        <v>17012126.239999998</v>
      </c>
      <c r="L372" s="63" t="s">
        <v>587</v>
      </c>
      <c r="M372" s="63" t="s">
        <v>590</v>
      </c>
      <c r="N372" s="63" t="s">
        <v>952</v>
      </c>
      <c r="O372" s="63"/>
      <c r="P372" s="77" t="s">
        <v>983</v>
      </c>
      <c r="Q372" s="66"/>
      <c r="R372" s="66"/>
      <c r="S372" s="66">
        <f>S373+S376+S378</f>
        <v>14484250</v>
      </c>
      <c r="T372" s="66">
        <f>T373+T376+T378</f>
        <v>14484250</v>
      </c>
      <c r="U372" s="66"/>
      <c r="V372" s="66"/>
    </row>
    <row r="373" spans="1:22" ht="60" hidden="1" customHeight="1" x14ac:dyDescent="0.2">
      <c r="A373" s="63" t="s">
        <v>587</v>
      </c>
      <c r="B373" s="63" t="s">
        <v>590</v>
      </c>
      <c r="C373" s="63" t="s">
        <v>797</v>
      </c>
      <c r="D373" s="63"/>
      <c r="E373" s="77" t="s">
        <v>1114</v>
      </c>
      <c r="F373" s="66">
        <f>F374+F375</f>
        <v>3396380</v>
      </c>
      <c r="G373" s="66">
        <f t="shared" si="14"/>
        <v>698692</v>
      </c>
      <c r="H373" s="66">
        <f>H374+H375</f>
        <v>4095072</v>
      </c>
      <c r="L373" s="63" t="s">
        <v>587</v>
      </c>
      <c r="M373" s="63" t="s">
        <v>590</v>
      </c>
      <c r="N373" s="63" t="s">
        <v>797</v>
      </c>
      <c r="O373" s="63"/>
      <c r="P373" s="77" t="s">
        <v>802</v>
      </c>
      <c r="Q373" s="66">
        <f>Q374</f>
        <v>0</v>
      </c>
      <c r="R373" s="66">
        <f t="shared" si="15"/>
        <v>883650</v>
      </c>
      <c r="S373" s="66">
        <f>S374</f>
        <v>883650</v>
      </c>
      <c r="T373" s="66">
        <f>T374</f>
        <v>883650</v>
      </c>
      <c r="U373" s="66">
        <f t="shared" si="16"/>
        <v>-883650</v>
      </c>
      <c r="V373" s="66"/>
    </row>
    <row r="374" spans="1:22" ht="42" hidden="1" customHeight="1" x14ac:dyDescent="0.2">
      <c r="A374" s="63" t="s">
        <v>587</v>
      </c>
      <c r="B374" s="63" t="s">
        <v>590</v>
      </c>
      <c r="C374" s="63" t="s">
        <v>797</v>
      </c>
      <c r="D374" s="63" t="s">
        <v>445</v>
      </c>
      <c r="E374" s="77" t="s">
        <v>455</v>
      </c>
      <c r="F374" s="66">
        <v>3025680</v>
      </c>
      <c r="G374" s="66">
        <f t="shared" si="14"/>
        <v>538742</v>
      </c>
      <c r="H374" s="66">
        <v>3564422</v>
      </c>
      <c r="L374" s="63" t="s">
        <v>587</v>
      </c>
      <c r="M374" s="63" t="s">
        <v>590</v>
      </c>
      <c r="N374" s="63" t="s">
        <v>797</v>
      </c>
      <c r="O374" s="63" t="s">
        <v>445</v>
      </c>
      <c r="P374" s="77" t="s">
        <v>455</v>
      </c>
      <c r="Q374" s="66">
        <v>0</v>
      </c>
      <c r="R374" s="66">
        <f t="shared" si="15"/>
        <v>883650</v>
      </c>
      <c r="S374" s="66">
        <v>883650</v>
      </c>
      <c r="T374" s="66">
        <v>883650</v>
      </c>
      <c r="U374" s="66">
        <f t="shared" si="16"/>
        <v>-883650</v>
      </c>
      <c r="V374" s="66"/>
    </row>
    <row r="375" spans="1:22" ht="19.5" hidden="1" customHeight="1" x14ac:dyDescent="0.2">
      <c r="A375" s="63" t="s">
        <v>587</v>
      </c>
      <c r="B375" s="63" t="s">
        <v>590</v>
      </c>
      <c r="C375" s="63" t="s">
        <v>797</v>
      </c>
      <c r="D375" s="63" t="s">
        <v>334</v>
      </c>
      <c r="E375" s="77" t="s">
        <v>335</v>
      </c>
      <c r="F375" s="66">
        <v>370700</v>
      </c>
      <c r="G375" s="66">
        <f t="shared" si="14"/>
        <v>159950</v>
      </c>
      <c r="H375" s="66">
        <v>530650</v>
      </c>
      <c r="L375" s="63"/>
      <c r="M375" s="63"/>
      <c r="N375" s="63"/>
      <c r="O375" s="63"/>
      <c r="P375" s="77"/>
      <c r="Q375" s="66"/>
      <c r="R375" s="66"/>
      <c r="S375" s="66"/>
      <c r="T375" s="66"/>
      <c r="U375" s="66"/>
      <c r="V375" s="66"/>
    </row>
    <row r="376" spans="1:22" ht="51.75" hidden="1" customHeight="1" x14ac:dyDescent="0.2">
      <c r="A376" s="63" t="s">
        <v>587</v>
      </c>
      <c r="B376" s="63" t="s">
        <v>590</v>
      </c>
      <c r="C376" s="63" t="s">
        <v>798</v>
      </c>
      <c r="D376" s="63"/>
      <c r="E376" s="77" t="s">
        <v>1115</v>
      </c>
      <c r="F376" s="66">
        <f>F377</f>
        <v>10971100</v>
      </c>
      <c r="G376" s="66">
        <f t="shared" si="14"/>
        <v>1177120</v>
      </c>
      <c r="H376" s="66">
        <f>H377</f>
        <v>12148220</v>
      </c>
      <c r="L376" s="63" t="s">
        <v>587</v>
      </c>
      <c r="M376" s="63" t="s">
        <v>590</v>
      </c>
      <c r="N376" s="63" t="s">
        <v>798</v>
      </c>
      <c r="O376" s="63"/>
      <c r="P376" s="77" t="s">
        <v>803</v>
      </c>
      <c r="Q376" s="66">
        <f>Q377</f>
        <v>0</v>
      </c>
      <c r="R376" s="66">
        <f t="shared" si="15"/>
        <v>13240600</v>
      </c>
      <c r="S376" s="66">
        <f>S377</f>
        <v>13240600</v>
      </c>
      <c r="T376" s="66">
        <f>T377</f>
        <v>13240600</v>
      </c>
      <c r="U376" s="66">
        <f t="shared" si="16"/>
        <v>-13240600</v>
      </c>
      <c r="V376" s="66"/>
    </row>
    <row r="377" spans="1:22" ht="45.75" hidden="1" customHeight="1" x14ac:dyDescent="0.2">
      <c r="A377" s="63" t="s">
        <v>587</v>
      </c>
      <c r="B377" s="63" t="s">
        <v>590</v>
      </c>
      <c r="C377" s="63" t="s">
        <v>798</v>
      </c>
      <c r="D377" s="63" t="s">
        <v>445</v>
      </c>
      <c r="E377" s="77" t="s">
        <v>1193</v>
      </c>
      <c r="F377" s="66">
        <v>10971100</v>
      </c>
      <c r="G377" s="66">
        <f t="shared" si="14"/>
        <v>1177120</v>
      </c>
      <c r="H377" s="66">
        <v>12148220</v>
      </c>
      <c r="L377" s="63" t="s">
        <v>587</v>
      </c>
      <c r="M377" s="63" t="s">
        <v>590</v>
      </c>
      <c r="N377" s="63" t="s">
        <v>798</v>
      </c>
      <c r="O377" s="63" t="s">
        <v>445</v>
      </c>
      <c r="P377" s="77" t="s">
        <v>455</v>
      </c>
      <c r="Q377" s="66">
        <v>0</v>
      </c>
      <c r="R377" s="66">
        <f t="shared" si="15"/>
        <v>13240600</v>
      </c>
      <c r="S377" s="66">
        <f>13640600-400000</f>
        <v>13240600</v>
      </c>
      <c r="T377" s="66">
        <f>13640600-400000</f>
        <v>13240600</v>
      </c>
      <c r="U377" s="66">
        <f t="shared" si="16"/>
        <v>-13240600</v>
      </c>
      <c r="V377" s="66"/>
    </row>
    <row r="378" spans="1:22" ht="72" hidden="1" customHeight="1" x14ac:dyDescent="0.2">
      <c r="A378" s="63" t="s">
        <v>587</v>
      </c>
      <c r="B378" s="63" t="s">
        <v>590</v>
      </c>
      <c r="C378" s="63" t="s">
        <v>799</v>
      </c>
      <c r="D378" s="63"/>
      <c r="E378" s="77" t="s">
        <v>1116</v>
      </c>
      <c r="F378" s="66">
        <f>F379</f>
        <v>768834.24</v>
      </c>
      <c r="G378" s="66">
        <f t="shared" si="14"/>
        <v>0</v>
      </c>
      <c r="H378" s="66">
        <f>H379</f>
        <v>768834.24</v>
      </c>
      <c r="L378" s="63" t="s">
        <v>587</v>
      </c>
      <c r="M378" s="63" t="s">
        <v>590</v>
      </c>
      <c r="N378" s="63" t="s">
        <v>799</v>
      </c>
      <c r="O378" s="63"/>
      <c r="P378" s="77" t="s">
        <v>804</v>
      </c>
      <c r="Q378" s="66">
        <f>Q379</f>
        <v>0</v>
      </c>
      <c r="R378" s="66">
        <f t="shared" si="15"/>
        <v>360000</v>
      </c>
      <c r="S378" s="66">
        <f>S379</f>
        <v>360000</v>
      </c>
      <c r="T378" s="66">
        <f>T379</f>
        <v>360000</v>
      </c>
      <c r="U378" s="66">
        <f t="shared" si="16"/>
        <v>-360000</v>
      </c>
      <c r="V378" s="66"/>
    </row>
    <row r="379" spans="1:22" ht="42" hidden="1" customHeight="1" x14ac:dyDescent="0.2">
      <c r="A379" s="63" t="s">
        <v>587</v>
      </c>
      <c r="B379" s="63" t="s">
        <v>590</v>
      </c>
      <c r="C379" s="63" t="s">
        <v>799</v>
      </c>
      <c r="D379" s="63" t="s">
        <v>445</v>
      </c>
      <c r="E379" s="77" t="s">
        <v>1193</v>
      </c>
      <c r="F379" s="66">
        <f>660000+108834.24</f>
        <v>768834.24</v>
      </c>
      <c r="G379" s="66">
        <f t="shared" si="14"/>
        <v>0</v>
      </c>
      <c r="H379" s="66">
        <f>660000+108834.24</f>
        <v>768834.24</v>
      </c>
      <c r="L379" s="63" t="s">
        <v>587</v>
      </c>
      <c r="M379" s="63" t="s">
        <v>590</v>
      </c>
      <c r="N379" s="63" t="s">
        <v>799</v>
      </c>
      <c r="O379" s="63" t="s">
        <v>445</v>
      </c>
      <c r="P379" s="77" t="s">
        <v>455</v>
      </c>
      <c r="Q379" s="66">
        <v>0</v>
      </c>
      <c r="R379" s="66">
        <f t="shared" si="15"/>
        <v>360000</v>
      </c>
      <c r="S379" s="66">
        <v>360000</v>
      </c>
      <c r="T379" s="66">
        <v>360000</v>
      </c>
      <c r="U379" s="66">
        <f t="shared" si="16"/>
        <v>-360000</v>
      </c>
      <c r="V379" s="66"/>
    </row>
    <row r="380" spans="1:22" ht="42" hidden="1" customHeight="1" x14ac:dyDescent="0.2">
      <c r="A380" s="63" t="s">
        <v>587</v>
      </c>
      <c r="B380" s="63" t="s">
        <v>590</v>
      </c>
      <c r="C380" s="63" t="s">
        <v>1253</v>
      </c>
      <c r="D380" s="63"/>
      <c r="E380" s="77" t="s">
        <v>1114</v>
      </c>
      <c r="F380" s="66">
        <f>F381</f>
        <v>0</v>
      </c>
      <c r="G380" s="66">
        <f t="shared" si="14"/>
        <v>570000</v>
      </c>
      <c r="H380" s="66">
        <f>H381</f>
        <v>570000</v>
      </c>
      <c r="L380" s="63"/>
      <c r="M380" s="63"/>
      <c r="N380" s="63"/>
      <c r="O380" s="63"/>
      <c r="P380" s="77"/>
      <c r="Q380" s="66"/>
      <c r="R380" s="66"/>
      <c r="S380" s="66"/>
      <c r="T380" s="66"/>
      <c r="U380" s="66"/>
      <c r="V380" s="66"/>
    </row>
    <row r="381" spans="1:22" ht="42" hidden="1" customHeight="1" x14ac:dyDescent="0.2">
      <c r="A381" s="63" t="s">
        <v>587</v>
      </c>
      <c r="B381" s="63" t="s">
        <v>590</v>
      </c>
      <c r="C381" s="63" t="s">
        <v>1253</v>
      </c>
      <c r="D381" s="63" t="s">
        <v>448</v>
      </c>
      <c r="E381" s="77" t="s">
        <v>1080</v>
      </c>
      <c r="F381" s="66">
        <v>0</v>
      </c>
      <c r="G381" s="66">
        <f t="shared" si="14"/>
        <v>570000</v>
      </c>
      <c r="H381" s="66">
        <v>570000</v>
      </c>
      <c r="L381" s="63"/>
      <c r="M381" s="63"/>
      <c r="N381" s="63"/>
      <c r="O381" s="63"/>
      <c r="P381" s="77"/>
      <c r="Q381" s="66"/>
      <c r="R381" s="66"/>
      <c r="S381" s="66"/>
      <c r="T381" s="66"/>
      <c r="U381" s="66"/>
      <c r="V381" s="66"/>
    </row>
    <row r="382" spans="1:22" ht="47.25" customHeight="1" x14ac:dyDescent="0.2">
      <c r="A382" s="63" t="s">
        <v>587</v>
      </c>
      <c r="B382" s="63" t="s">
        <v>590</v>
      </c>
      <c r="C382" s="63" t="s">
        <v>1254</v>
      </c>
      <c r="D382" s="63"/>
      <c r="E382" s="77" t="s">
        <v>1255</v>
      </c>
      <c r="F382" s="66">
        <f>F383+F384</f>
        <v>0</v>
      </c>
      <c r="G382" s="66">
        <f t="shared" si="14"/>
        <v>1704000</v>
      </c>
      <c r="H382" s="66">
        <f>H383+H384</f>
        <v>1704000</v>
      </c>
      <c r="L382" s="63"/>
      <c r="M382" s="63"/>
      <c r="N382" s="63"/>
      <c r="O382" s="63"/>
      <c r="P382" s="77"/>
      <c r="Q382" s="66"/>
      <c r="R382" s="66"/>
      <c r="S382" s="66"/>
      <c r="T382" s="66"/>
      <c r="U382" s="66"/>
      <c r="V382" s="66"/>
    </row>
    <row r="383" spans="1:22" ht="42" customHeight="1" x14ac:dyDescent="0.2">
      <c r="A383" s="63" t="s">
        <v>587</v>
      </c>
      <c r="B383" s="63" t="s">
        <v>590</v>
      </c>
      <c r="C383" s="63" t="s">
        <v>1254</v>
      </c>
      <c r="D383" s="63" t="s">
        <v>445</v>
      </c>
      <c r="E383" s="77" t="s">
        <v>1193</v>
      </c>
      <c r="F383" s="66">
        <v>0</v>
      </c>
      <c r="G383" s="66">
        <f t="shared" si="14"/>
        <v>1633000</v>
      </c>
      <c r="H383" s="66">
        <v>1633000</v>
      </c>
      <c r="L383" s="63"/>
      <c r="M383" s="63"/>
      <c r="N383" s="63"/>
      <c r="O383" s="63"/>
      <c r="P383" s="77"/>
      <c r="Q383" s="66"/>
      <c r="R383" s="66"/>
      <c r="S383" s="66"/>
      <c r="T383" s="66"/>
      <c r="U383" s="66"/>
      <c r="V383" s="66"/>
    </row>
    <row r="384" spans="1:22" ht="42" customHeight="1" x14ac:dyDescent="0.2">
      <c r="A384" s="63" t="s">
        <v>587</v>
      </c>
      <c r="B384" s="63" t="s">
        <v>590</v>
      </c>
      <c r="C384" s="63" t="s">
        <v>1254</v>
      </c>
      <c r="D384" s="63" t="s">
        <v>448</v>
      </c>
      <c r="E384" s="77" t="s">
        <v>1080</v>
      </c>
      <c r="F384" s="66">
        <v>0</v>
      </c>
      <c r="G384" s="66">
        <f t="shared" si="14"/>
        <v>71000</v>
      </c>
      <c r="H384" s="66">
        <v>71000</v>
      </c>
      <c r="L384" s="63"/>
      <c r="M384" s="63"/>
      <c r="N384" s="63"/>
      <c r="O384" s="63"/>
      <c r="P384" s="77"/>
      <c r="Q384" s="66"/>
      <c r="R384" s="66"/>
      <c r="S384" s="66"/>
      <c r="T384" s="66"/>
      <c r="U384" s="66"/>
      <c r="V384" s="66"/>
    </row>
    <row r="385" spans="1:22" ht="42.75" hidden="1" customHeight="1" x14ac:dyDescent="0.2">
      <c r="A385" s="63" t="s">
        <v>587</v>
      </c>
      <c r="B385" s="63" t="s">
        <v>590</v>
      </c>
      <c r="C385" s="63" t="s">
        <v>953</v>
      </c>
      <c r="D385" s="63"/>
      <c r="E385" s="77" t="s">
        <v>1117</v>
      </c>
      <c r="F385" s="66">
        <f>F386</f>
        <v>230000</v>
      </c>
      <c r="G385" s="66">
        <f t="shared" si="14"/>
        <v>0</v>
      </c>
      <c r="H385" s="66">
        <f>H386</f>
        <v>230000</v>
      </c>
      <c r="L385" s="63" t="s">
        <v>587</v>
      </c>
      <c r="M385" s="63" t="s">
        <v>590</v>
      </c>
      <c r="N385" s="63" t="s">
        <v>953</v>
      </c>
      <c r="O385" s="63"/>
      <c r="P385" s="77" t="s">
        <v>984</v>
      </c>
      <c r="Q385" s="66"/>
      <c r="R385" s="66"/>
      <c r="S385" s="66">
        <f>S386</f>
        <v>230000</v>
      </c>
      <c r="T385" s="66">
        <f>T386</f>
        <v>230000</v>
      </c>
      <c r="U385" s="66"/>
      <c r="V385" s="66"/>
    </row>
    <row r="386" spans="1:22" ht="57" hidden="1" customHeight="1" x14ac:dyDescent="0.2">
      <c r="A386" s="63" t="s">
        <v>587</v>
      </c>
      <c r="B386" s="63" t="s">
        <v>590</v>
      </c>
      <c r="C386" s="63" t="s">
        <v>795</v>
      </c>
      <c r="D386" s="63"/>
      <c r="E386" s="77" t="s">
        <v>1118</v>
      </c>
      <c r="F386" s="66">
        <f>F387+F388</f>
        <v>230000</v>
      </c>
      <c r="G386" s="66">
        <f t="shared" si="14"/>
        <v>0</v>
      </c>
      <c r="H386" s="66">
        <f>H387+H388</f>
        <v>230000</v>
      </c>
      <c r="L386" s="63" t="s">
        <v>587</v>
      </c>
      <c r="M386" s="63" t="s">
        <v>590</v>
      </c>
      <c r="N386" s="63" t="s">
        <v>795</v>
      </c>
      <c r="O386" s="63"/>
      <c r="P386" s="77" t="s">
        <v>805</v>
      </c>
      <c r="Q386" s="66">
        <f>Q387</f>
        <v>0</v>
      </c>
      <c r="R386" s="66">
        <f t="shared" si="15"/>
        <v>230000</v>
      </c>
      <c r="S386" s="66">
        <f>S387</f>
        <v>230000</v>
      </c>
      <c r="T386" s="66">
        <f>T387</f>
        <v>230000</v>
      </c>
      <c r="U386" s="66">
        <f t="shared" si="16"/>
        <v>-230000</v>
      </c>
      <c r="V386" s="66"/>
    </row>
    <row r="387" spans="1:22" ht="48" hidden="1" customHeight="1" x14ac:dyDescent="0.2">
      <c r="A387" s="63" t="s">
        <v>587</v>
      </c>
      <c r="B387" s="63" t="s">
        <v>590</v>
      </c>
      <c r="C387" s="63" t="s">
        <v>795</v>
      </c>
      <c r="D387" s="63" t="s">
        <v>445</v>
      </c>
      <c r="E387" s="77" t="s">
        <v>1193</v>
      </c>
      <c r="F387" s="66">
        <v>0</v>
      </c>
      <c r="G387" s="66">
        <f t="shared" si="14"/>
        <v>0</v>
      </c>
      <c r="H387" s="66">
        <v>0</v>
      </c>
      <c r="L387" s="63" t="s">
        <v>587</v>
      </c>
      <c r="M387" s="63" t="s">
        <v>590</v>
      </c>
      <c r="N387" s="63" t="s">
        <v>795</v>
      </c>
      <c r="O387" s="63" t="s">
        <v>445</v>
      </c>
      <c r="P387" s="77" t="s">
        <v>455</v>
      </c>
      <c r="Q387" s="66">
        <v>0</v>
      </c>
      <c r="R387" s="66">
        <f t="shared" si="15"/>
        <v>230000</v>
      </c>
      <c r="S387" s="66">
        <v>230000</v>
      </c>
      <c r="T387" s="66">
        <v>230000</v>
      </c>
      <c r="U387" s="66">
        <f t="shared" si="16"/>
        <v>-230000</v>
      </c>
      <c r="V387" s="66"/>
    </row>
    <row r="388" spans="1:22" ht="48" hidden="1" customHeight="1" x14ac:dyDescent="0.2">
      <c r="A388" s="63" t="s">
        <v>587</v>
      </c>
      <c r="B388" s="63" t="s">
        <v>590</v>
      </c>
      <c r="C388" s="63" t="s">
        <v>795</v>
      </c>
      <c r="D388" s="63" t="s">
        <v>448</v>
      </c>
      <c r="E388" s="77" t="s">
        <v>1080</v>
      </c>
      <c r="F388" s="66">
        <v>230000</v>
      </c>
      <c r="G388" s="66">
        <f t="shared" si="14"/>
        <v>0</v>
      </c>
      <c r="H388" s="66">
        <v>230000</v>
      </c>
      <c r="L388" s="63"/>
      <c r="M388" s="63"/>
      <c r="N388" s="63"/>
      <c r="O388" s="63"/>
      <c r="P388" s="77"/>
      <c r="Q388" s="66"/>
      <c r="R388" s="66"/>
      <c r="S388" s="66"/>
      <c r="T388" s="66"/>
      <c r="U388" s="66"/>
      <c r="V388" s="66"/>
    </row>
    <row r="389" spans="1:22" ht="71.25" hidden="1" customHeight="1" x14ac:dyDescent="0.2">
      <c r="A389" s="66" t="s">
        <v>587</v>
      </c>
      <c r="B389" s="66" t="s">
        <v>590</v>
      </c>
      <c r="C389" s="63" t="s">
        <v>954</v>
      </c>
      <c r="D389" s="63"/>
      <c r="E389" s="77" t="s">
        <v>1120</v>
      </c>
      <c r="F389" s="66">
        <f>F390</f>
        <v>0</v>
      </c>
      <c r="G389" s="66">
        <f t="shared" si="14"/>
        <v>0</v>
      </c>
      <c r="H389" s="66">
        <f>H390</f>
        <v>0</v>
      </c>
      <c r="L389" s="66" t="s">
        <v>587</v>
      </c>
      <c r="M389" s="66" t="s">
        <v>590</v>
      </c>
      <c r="N389" s="63" t="s">
        <v>954</v>
      </c>
      <c r="O389" s="63"/>
      <c r="P389" s="77" t="s">
        <v>985</v>
      </c>
      <c r="Q389" s="66"/>
      <c r="R389" s="66"/>
      <c r="S389" s="66">
        <f>S390</f>
        <v>5000</v>
      </c>
      <c r="T389" s="66">
        <f>T390</f>
        <v>5000</v>
      </c>
      <c r="U389" s="66"/>
      <c r="V389" s="66"/>
    </row>
    <row r="390" spans="1:22" ht="53.25" hidden="1" customHeight="1" x14ac:dyDescent="0.2">
      <c r="A390" s="66" t="s">
        <v>587</v>
      </c>
      <c r="B390" s="66" t="s">
        <v>590</v>
      </c>
      <c r="C390" s="66" t="s">
        <v>796</v>
      </c>
      <c r="D390" s="66"/>
      <c r="E390" s="77" t="s">
        <v>1121</v>
      </c>
      <c r="F390" s="66">
        <f>F391</f>
        <v>0</v>
      </c>
      <c r="G390" s="66">
        <f t="shared" si="14"/>
        <v>0</v>
      </c>
      <c r="H390" s="66">
        <f>H391</f>
        <v>0</v>
      </c>
      <c r="L390" s="66" t="s">
        <v>587</v>
      </c>
      <c r="M390" s="66" t="s">
        <v>590</v>
      </c>
      <c r="N390" s="66" t="s">
        <v>796</v>
      </c>
      <c r="O390" s="66"/>
      <c r="P390" s="77" t="s">
        <v>900</v>
      </c>
      <c r="Q390" s="66">
        <f>Q391</f>
        <v>0</v>
      </c>
      <c r="R390" s="66">
        <f>S390-Q390</f>
        <v>5000</v>
      </c>
      <c r="S390" s="66">
        <f>S391</f>
        <v>5000</v>
      </c>
      <c r="T390" s="66">
        <f>T391</f>
        <v>5000</v>
      </c>
      <c r="U390" s="66"/>
      <c r="V390" s="66"/>
    </row>
    <row r="391" spans="1:22" ht="46.5" hidden="1" customHeight="1" x14ac:dyDescent="0.2">
      <c r="A391" s="66" t="s">
        <v>587</v>
      </c>
      <c r="B391" s="66" t="s">
        <v>590</v>
      </c>
      <c r="C391" s="66" t="s">
        <v>796</v>
      </c>
      <c r="D391" s="66" t="s">
        <v>445</v>
      </c>
      <c r="E391" s="77" t="s">
        <v>1193</v>
      </c>
      <c r="F391" s="66">
        <v>0</v>
      </c>
      <c r="G391" s="66">
        <f t="shared" si="14"/>
        <v>0</v>
      </c>
      <c r="H391" s="66">
        <v>0</v>
      </c>
      <c r="L391" s="66" t="s">
        <v>587</v>
      </c>
      <c r="M391" s="66" t="s">
        <v>590</v>
      </c>
      <c r="N391" s="66" t="s">
        <v>796</v>
      </c>
      <c r="O391" s="66" t="s">
        <v>445</v>
      </c>
      <c r="P391" s="77" t="s">
        <v>455</v>
      </c>
      <c r="Q391" s="66">
        <v>0</v>
      </c>
      <c r="R391" s="66">
        <f>S391-Q391</f>
        <v>5000</v>
      </c>
      <c r="S391" s="66">
        <v>5000</v>
      </c>
      <c r="T391" s="66">
        <v>5000</v>
      </c>
      <c r="U391" s="66"/>
      <c r="V391" s="66"/>
    </row>
    <row r="392" spans="1:22" ht="47.25" hidden="1" customHeight="1" x14ac:dyDescent="0.2">
      <c r="A392" s="66" t="s">
        <v>587</v>
      </c>
      <c r="B392" s="66" t="s">
        <v>590</v>
      </c>
      <c r="C392" s="76" t="s">
        <v>902</v>
      </c>
      <c r="D392" s="66"/>
      <c r="E392" s="77" t="s">
        <v>1119</v>
      </c>
      <c r="F392" s="66">
        <f>F393+F396</f>
        <v>6800000</v>
      </c>
      <c r="G392" s="66">
        <f t="shared" si="14"/>
        <v>585423</v>
      </c>
      <c r="H392" s="66">
        <f>H393+H396</f>
        <v>7385423</v>
      </c>
      <c r="L392" s="66" t="s">
        <v>587</v>
      </c>
      <c r="M392" s="66" t="s">
        <v>590</v>
      </c>
      <c r="N392" s="76" t="s">
        <v>902</v>
      </c>
      <c r="O392" s="66"/>
      <c r="P392" s="77" t="s">
        <v>986</v>
      </c>
      <c r="Q392" s="66"/>
      <c r="R392" s="66"/>
      <c r="S392" s="66">
        <f>S393+S396</f>
        <v>5095000</v>
      </c>
      <c r="T392" s="66">
        <f>T393+T396</f>
        <v>4595000</v>
      </c>
      <c r="U392" s="66"/>
      <c r="V392" s="66"/>
    </row>
    <row r="393" spans="1:22" ht="52.5" hidden="1" customHeight="1" x14ac:dyDescent="0.2">
      <c r="A393" s="66" t="s">
        <v>587</v>
      </c>
      <c r="B393" s="66" t="s">
        <v>590</v>
      </c>
      <c r="C393" s="66" t="s">
        <v>899</v>
      </c>
      <c r="D393" s="66"/>
      <c r="E393" s="77" t="s">
        <v>1122</v>
      </c>
      <c r="F393" s="66">
        <f>F394+F395</f>
        <v>737000</v>
      </c>
      <c r="G393" s="66">
        <f t="shared" si="14"/>
        <v>0</v>
      </c>
      <c r="H393" s="66">
        <f>H394+H395</f>
        <v>737000</v>
      </c>
      <c r="L393" s="66" t="s">
        <v>587</v>
      </c>
      <c r="M393" s="66" t="s">
        <v>590</v>
      </c>
      <c r="N393" s="66" t="s">
        <v>899</v>
      </c>
      <c r="O393" s="66"/>
      <c r="P393" s="77" t="s">
        <v>806</v>
      </c>
      <c r="Q393" s="66">
        <f>Q394</f>
        <v>0</v>
      </c>
      <c r="R393" s="66">
        <f t="shared" si="15"/>
        <v>532000</v>
      </c>
      <c r="S393" s="66">
        <f>S394</f>
        <v>532000</v>
      </c>
      <c r="T393" s="66">
        <f>T394</f>
        <v>532000</v>
      </c>
      <c r="U393" s="66">
        <f t="shared" si="16"/>
        <v>-532000</v>
      </c>
      <c r="V393" s="66"/>
    </row>
    <row r="394" spans="1:22" ht="48" hidden="1" customHeight="1" x14ac:dyDescent="0.2">
      <c r="A394" s="66" t="s">
        <v>587</v>
      </c>
      <c r="B394" s="66" t="s">
        <v>590</v>
      </c>
      <c r="C394" s="66" t="s">
        <v>899</v>
      </c>
      <c r="D394" s="66" t="s">
        <v>445</v>
      </c>
      <c r="E394" s="77" t="s">
        <v>1193</v>
      </c>
      <c r="F394" s="66">
        <f>382000+150000+150000+5000</f>
        <v>687000</v>
      </c>
      <c r="G394" s="66">
        <f t="shared" si="14"/>
        <v>0</v>
      </c>
      <c r="H394" s="66">
        <f>382000+150000+150000+5000</f>
        <v>687000</v>
      </c>
      <c r="L394" s="66" t="s">
        <v>587</v>
      </c>
      <c r="M394" s="66" t="s">
        <v>590</v>
      </c>
      <c r="N394" s="66" t="s">
        <v>899</v>
      </c>
      <c r="O394" s="66" t="s">
        <v>445</v>
      </c>
      <c r="P394" s="77" t="s">
        <v>455</v>
      </c>
      <c r="Q394" s="66">
        <v>0</v>
      </c>
      <c r="R394" s="66">
        <f t="shared" si="15"/>
        <v>532000</v>
      </c>
      <c r="S394" s="66">
        <f>382000+150000</f>
        <v>532000</v>
      </c>
      <c r="T394" s="66">
        <f>382000+150000</f>
        <v>532000</v>
      </c>
      <c r="U394" s="66">
        <f t="shared" si="16"/>
        <v>-532000</v>
      </c>
      <c r="V394" s="66"/>
    </row>
    <row r="395" spans="1:22" ht="30" hidden="1" customHeight="1" x14ac:dyDescent="0.2">
      <c r="A395" s="66" t="s">
        <v>587</v>
      </c>
      <c r="B395" s="66" t="s">
        <v>590</v>
      </c>
      <c r="C395" s="66" t="s">
        <v>899</v>
      </c>
      <c r="D395" s="63" t="s">
        <v>334</v>
      </c>
      <c r="E395" s="77" t="s">
        <v>335</v>
      </c>
      <c r="F395" s="66">
        <v>50000</v>
      </c>
      <c r="G395" s="66">
        <f t="shared" si="14"/>
        <v>0</v>
      </c>
      <c r="H395" s="66">
        <v>50000</v>
      </c>
      <c r="L395" s="66"/>
      <c r="M395" s="66"/>
      <c r="N395" s="66"/>
      <c r="O395" s="66"/>
      <c r="P395" s="77"/>
      <c r="Q395" s="66"/>
      <c r="R395" s="66"/>
      <c r="S395" s="66"/>
      <c r="T395" s="66"/>
      <c r="U395" s="66"/>
      <c r="V395" s="66"/>
    </row>
    <row r="396" spans="1:22" ht="48" hidden="1" customHeight="1" x14ac:dyDescent="0.2">
      <c r="A396" s="66" t="s">
        <v>587</v>
      </c>
      <c r="B396" s="66" t="s">
        <v>590</v>
      </c>
      <c r="C396" s="66" t="s">
        <v>901</v>
      </c>
      <c r="D396" s="66"/>
      <c r="E396" s="77" t="s">
        <v>1123</v>
      </c>
      <c r="F396" s="66">
        <f>F397</f>
        <v>6063000</v>
      </c>
      <c r="G396" s="66">
        <f t="shared" si="14"/>
        <v>585423</v>
      </c>
      <c r="H396" s="66">
        <f>H397</f>
        <v>6648423</v>
      </c>
      <c r="L396" s="66" t="s">
        <v>587</v>
      </c>
      <c r="M396" s="66" t="s">
        <v>590</v>
      </c>
      <c r="N396" s="66" t="s">
        <v>901</v>
      </c>
      <c r="O396" s="66"/>
      <c r="P396" s="77" t="s">
        <v>807</v>
      </c>
      <c r="Q396" s="66">
        <f>Q397</f>
        <v>0</v>
      </c>
      <c r="R396" s="66">
        <f>S396-Q396</f>
        <v>4563000</v>
      </c>
      <c r="S396" s="66">
        <f>S397</f>
        <v>4563000</v>
      </c>
      <c r="T396" s="66">
        <f>T397</f>
        <v>4063000</v>
      </c>
      <c r="U396" s="66">
        <f t="shared" si="16"/>
        <v>-4063000</v>
      </c>
      <c r="V396" s="66"/>
    </row>
    <row r="397" spans="1:22" ht="45" hidden="1" customHeight="1" x14ac:dyDescent="0.2">
      <c r="A397" s="66" t="s">
        <v>587</v>
      </c>
      <c r="B397" s="66" t="s">
        <v>590</v>
      </c>
      <c r="C397" s="66" t="s">
        <v>901</v>
      </c>
      <c r="D397" s="66" t="s">
        <v>445</v>
      </c>
      <c r="E397" s="77" t="s">
        <v>1193</v>
      </c>
      <c r="F397" s="66">
        <v>6063000</v>
      </c>
      <c r="G397" s="66">
        <f t="shared" si="14"/>
        <v>585423</v>
      </c>
      <c r="H397" s="66">
        <v>6648423</v>
      </c>
      <c r="L397" s="66" t="s">
        <v>587</v>
      </c>
      <c r="M397" s="66" t="s">
        <v>590</v>
      </c>
      <c r="N397" s="66" t="s">
        <v>901</v>
      </c>
      <c r="O397" s="66" t="s">
        <v>445</v>
      </c>
      <c r="P397" s="77" t="s">
        <v>455</v>
      </c>
      <c r="Q397" s="66">
        <v>0</v>
      </c>
      <c r="R397" s="66">
        <f>S397-Q397</f>
        <v>4563000</v>
      </c>
      <c r="S397" s="66">
        <f>6063000-1500000</f>
        <v>4563000</v>
      </c>
      <c r="T397" s="66">
        <f>6063000-2000000</f>
        <v>4063000</v>
      </c>
      <c r="U397" s="66">
        <f t="shared" si="16"/>
        <v>-4063000</v>
      </c>
      <c r="V397" s="66"/>
    </row>
    <row r="398" spans="1:22" ht="54.75" hidden="1" customHeight="1" x14ac:dyDescent="0.2">
      <c r="A398" s="66" t="s">
        <v>587</v>
      </c>
      <c r="B398" s="66" t="s">
        <v>590</v>
      </c>
      <c r="C398" s="76" t="s">
        <v>1219</v>
      </c>
      <c r="D398" s="76"/>
      <c r="E398" s="77" t="s">
        <v>1220</v>
      </c>
      <c r="F398" s="66">
        <f>F399</f>
        <v>100000</v>
      </c>
      <c r="G398" s="66">
        <f t="shared" si="14"/>
        <v>0</v>
      </c>
      <c r="H398" s="66">
        <f>H399</f>
        <v>100000</v>
      </c>
      <c r="L398" s="66"/>
      <c r="M398" s="66"/>
      <c r="N398" s="66"/>
      <c r="O398" s="66"/>
      <c r="P398" s="77"/>
      <c r="Q398" s="66">
        <f>Q399</f>
        <v>0</v>
      </c>
      <c r="R398" s="66">
        <f t="shared" si="15"/>
        <v>0</v>
      </c>
      <c r="S398" s="66">
        <f>S399</f>
        <v>0</v>
      </c>
      <c r="T398" s="66">
        <f>T399</f>
        <v>0</v>
      </c>
      <c r="U398" s="66">
        <f t="shared" si="16"/>
        <v>0</v>
      </c>
      <c r="V398" s="66"/>
    </row>
    <row r="399" spans="1:22" ht="24.75" hidden="1" customHeight="1" x14ac:dyDescent="0.2">
      <c r="A399" s="66" t="s">
        <v>587</v>
      </c>
      <c r="B399" s="66" t="s">
        <v>590</v>
      </c>
      <c r="C399" s="76" t="s">
        <v>1219</v>
      </c>
      <c r="D399" s="63" t="s">
        <v>334</v>
      </c>
      <c r="E399" s="77" t="s">
        <v>335</v>
      </c>
      <c r="F399" s="66">
        <v>100000</v>
      </c>
      <c r="G399" s="66">
        <f t="shared" si="14"/>
        <v>0</v>
      </c>
      <c r="H399" s="66">
        <v>100000</v>
      </c>
      <c r="L399" s="66"/>
      <c r="M399" s="66"/>
      <c r="N399" s="66"/>
      <c r="O399" s="66"/>
      <c r="P399" s="77"/>
      <c r="Q399" s="66">
        <v>0</v>
      </c>
      <c r="R399" s="66">
        <f t="shared" si="15"/>
        <v>0</v>
      </c>
      <c r="S399" s="66">
        <v>0</v>
      </c>
      <c r="T399" s="66">
        <v>0</v>
      </c>
      <c r="U399" s="66">
        <f t="shared" si="16"/>
        <v>0</v>
      </c>
      <c r="V399" s="66"/>
    </row>
    <row r="400" spans="1:22" ht="48" hidden="1" customHeight="1" x14ac:dyDescent="0.2">
      <c r="A400" s="66"/>
      <c r="B400" s="66"/>
      <c r="C400" s="66"/>
      <c r="D400" s="66"/>
      <c r="E400" s="77"/>
      <c r="F400" s="66">
        <f>F401</f>
        <v>0</v>
      </c>
      <c r="G400" s="66">
        <f t="shared" si="14"/>
        <v>0</v>
      </c>
      <c r="H400" s="66">
        <f>H401</f>
        <v>0</v>
      </c>
      <c r="L400" s="66"/>
      <c r="M400" s="66"/>
      <c r="N400" s="66"/>
      <c r="O400" s="66"/>
      <c r="P400" s="77"/>
      <c r="Q400" s="66">
        <f>Q401</f>
        <v>0</v>
      </c>
      <c r="R400" s="66">
        <f t="shared" si="15"/>
        <v>0</v>
      </c>
      <c r="S400" s="66">
        <f>S401</f>
        <v>0</v>
      </c>
      <c r="T400" s="66">
        <f>T401</f>
        <v>0</v>
      </c>
      <c r="U400" s="66">
        <f t="shared" si="16"/>
        <v>0</v>
      </c>
      <c r="V400" s="66"/>
    </row>
    <row r="401" spans="1:22" ht="48" hidden="1" customHeight="1" x14ac:dyDescent="0.2">
      <c r="A401" s="66"/>
      <c r="B401" s="66"/>
      <c r="C401" s="66"/>
      <c r="D401" s="66"/>
      <c r="E401" s="77"/>
      <c r="F401" s="66"/>
      <c r="G401" s="66">
        <f t="shared" si="14"/>
        <v>0</v>
      </c>
      <c r="H401" s="66"/>
      <c r="L401" s="66"/>
      <c r="M401" s="66"/>
      <c r="N401" s="66"/>
      <c r="O401" s="66"/>
      <c r="P401" s="77"/>
      <c r="Q401" s="66">
        <v>0</v>
      </c>
      <c r="R401" s="66">
        <f t="shared" si="15"/>
        <v>0</v>
      </c>
      <c r="S401" s="65">
        <v>0</v>
      </c>
      <c r="T401" s="65">
        <v>0</v>
      </c>
      <c r="U401" s="66">
        <f t="shared" si="16"/>
        <v>0</v>
      </c>
      <c r="V401" s="66"/>
    </row>
    <row r="402" spans="1:22" ht="65.25" hidden="1" customHeight="1" x14ac:dyDescent="0.2">
      <c r="A402" s="66" t="s">
        <v>587</v>
      </c>
      <c r="B402" s="66" t="s">
        <v>590</v>
      </c>
      <c r="C402" s="76" t="s">
        <v>955</v>
      </c>
      <c r="D402" s="66"/>
      <c r="E402" s="77" t="s">
        <v>1182</v>
      </c>
      <c r="F402" s="66">
        <f>F403</f>
        <v>200000</v>
      </c>
      <c r="G402" s="66">
        <f t="shared" si="14"/>
        <v>0</v>
      </c>
      <c r="H402" s="66">
        <f>H403</f>
        <v>200000</v>
      </c>
      <c r="L402" s="66" t="s">
        <v>587</v>
      </c>
      <c r="M402" s="66" t="s">
        <v>590</v>
      </c>
      <c r="N402" s="76" t="s">
        <v>955</v>
      </c>
      <c r="O402" s="66"/>
      <c r="P402" s="77" t="s">
        <v>987</v>
      </c>
      <c r="Q402" s="66"/>
      <c r="R402" s="66"/>
      <c r="S402" s="66">
        <f>S403</f>
        <v>0</v>
      </c>
      <c r="T402" s="66">
        <f>T403</f>
        <v>0</v>
      </c>
      <c r="U402" s="66"/>
      <c r="V402" s="66"/>
    </row>
    <row r="403" spans="1:22" ht="59.25" hidden="1" customHeight="1" x14ac:dyDescent="0.2">
      <c r="A403" s="66" t="s">
        <v>587</v>
      </c>
      <c r="B403" s="66" t="s">
        <v>590</v>
      </c>
      <c r="C403" s="66" t="s">
        <v>832</v>
      </c>
      <c r="D403" s="66"/>
      <c r="E403" s="77" t="s">
        <v>1183</v>
      </c>
      <c r="F403" s="66">
        <f>F404</f>
        <v>200000</v>
      </c>
      <c r="G403" s="66">
        <f t="shared" si="14"/>
        <v>0</v>
      </c>
      <c r="H403" s="66">
        <f>H404</f>
        <v>200000</v>
      </c>
      <c r="L403" s="66" t="s">
        <v>587</v>
      </c>
      <c r="M403" s="66" t="s">
        <v>590</v>
      </c>
      <c r="N403" s="66" t="s">
        <v>832</v>
      </c>
      <c r="O403" s="66"/>
      <c r="P403" s="77" t="s">
        <v>903</v>
      </c>
      <c r="Q403" s="66"/>
      <c r="R403" s="66"/>
      <c r="S403" s="66">
        <f>S404</f>
        <v>0</v>
      </c>
      <c r="T403" s="66">
        <f>T404</f>
        <v>0</v>
      </c>
      <c r="U403" s="66"/>
      <c r="V403" s="66"/>
    </row>
    <row r="404" spans="1:22" ht="47.25" hidden="1" customHeight="1" x14ac:dyDescent="0.2">
      <c r="A404" s="66" t="s">
        <v>587</v>
      </c>
      <c r="B404" s="66" t="s">
        <v>590</v>
      </c>
      <c r="C404" s="66" t="s">
        <v>832</v>
      </c>
      <c r="D404" s="66" t="s">
        <v>445</v>
      </c>
      <c r="E404" s="77" t="s">
        <v>1193</v>
      </c>
      <c r="F404" s="66">
        <v>200000</v>
      </c>
      <c r="G404" s="66">
        <f t="shared" si="14"/>
        <v>0</v>
      </c>
      <c r="H404" s="66">
        <v>200000</v>
      </c>
      <c r="L404" s="66" t="s">
        <v>587</v>
      </c>
      <c r="M404" s="66" t="s">
        <v>590</v>
      </c>
      <c r="N404" s="66" t="s">
        <v>832</v>
      </c>
      <c r="O404" s="66" t="s">
        <v>445</v>
      </c>
      <c r="P404" s="77" t="s">
        <v>455</v>
      </c>
      <c r="Q404" s="66"/>
      <c r="R404" s="66"/>
      <c r="S404" s="66">
        <v>0</v>
      </c>
      <c r="T404" s="66">
        <v>0</v>
      </c>
      <c r="U404" s="66"/>
      <c r="V404" s="66"/>
    </row>
    <row r="405" spans="1:22" ht="37.5" hidden="1" customHeight="1" x14ac:dyDescent="0.2">
      <c r="A405" s="63" t="s">
        <v>587</v>
      </c>
      <c r="B405" s="63" t="s">
        <v>590</v>
      </c>
      <c r="C405" s="63">
        <v>4400200</v>
      </c>
      <c r="D405" s="63"/>
      <c r="E405" s="77" t="s">
        <v>808</v>
      </c>
      <c r="F405" s="66">
        <f>F406</f>
        <v>0</v>
      </c>
      <c r="G405" s="66">
        <f t="shared" si="14"/>
        <v>0</v>
      </c>
      <c r="H405" s="66">
        <f>H406</f>
        <v>0</v>
      </c>
      <c r="L405" s="63" t="s">
        <v>587</v>
      </c>
      <c r="M405" s="63" t="s">
        <v>590</v>
      </c>
      <c r="N405" s="63">
        <v>4400200</v>
      </c>
      <c r="O405" s="63"/>
      <c r="P405" s="77" t="s">
        <v>808</v>
      </c>
      <c r="Q405" s="66">
        <f>Q406</f>
        <v>40700</v>
      </c>
      <c r="R405" s="66">
        <f t="shared" si="15"/>
        <v>-40700</v>
      </c>
      <c r="S405" s="66">
        <f>S406</f>
        <v>0</v>
      </c>
      <c r="T405" s="66">
        <f>T406</f>
        <v>0</v>
      </c>
      <c r="U405" s="66">
        <f t="shared" si="16"/>
        <v>0</v>
      </c>
      <c r="V405" s="66"/>
    </row>
    <row r="406" spans="1:22" ht="22.5" hidden="1" customHeight="1" x14ac:dyDescent="0.2">
      <c r="A406" s="63" t="s">
        <v>587</v>
      </c>
      <c r="B406" s="63" t="s">
        <v>590</v>
      </c>
      <c r="C406" s="63">
        <v>4400200</v>
      </c>
      <c r="D406" s="63" t="s">
        <v>334</v>
      </c>
      <c r="E406" s="77" t="s">
        <v>335</v>
      </c>
      <c r="F406" s="66">
        <v>0</v>
      </c>
      <c r="G406" s="66">
        <f t="shared" si="14"/>
        <v>0</v>
      </c>
      <c r="H406" s="66">
        <v>0</v>
      </c>
      <c r="L406" s="63" t="s">
        <v>587</v>
      </c>
      <c r="M406" s="63" t="s">
        <v>590</v>
      </c>
      <c r="N406" s="63">
        <v>4400200</v>
      </c>
      <c r="O406" s="63" t="s">
        <v>334</v>
      </c>
      <c r="P406" s="77" t="s">
        <v>335</v>
      </c>
      <c r="Q406" s="66">
        <v>40700</v>
      </c>
      <c r="R406" s="66">
        <f t="shared" si="15"/>
        <v>-40700</v>
      </c>
      <c r="S406" s="66">
        <v>0</v>
      </c>
      <c r="T406" s="66">
        <v>0</v>
      </c>
      <c r="U406" s="66">
        <f t="shared" si="16"/>
        <v>0</v>
      </c>
      <c r="V406" s="66"/>
    </row>
    <row r="407" spans="1:22" ht="30" customHeight="1" x14ac:dyDescent="0.2">
      <c r="A407" s="63" t="s">
        <v>587</v>
      </c>
      <c r="B407" s="63" t="s">
        <v>590</v>
      </c>
      <c r="C407" s="63" t="s">
        <v>593</v>
      </c>
      <c r="D407" s="63"/>
      <c r="E407" s="77" t="s">
        <v>232</v>
      </c>
      <c r="F407" s="65">
        <f>F408</f>
        <v>0</v>
      </c>
      <c r="G407" s="66">
        <f t="shared" si="14"/>
        <v>0</v>
      </c>
      <c r="H407" s="65">
        <f>H408</f>
        <v>0</v>
      </c>
      <c r="L407" s="63" t="s">
        <v>587</v>
      </c>
      <c r="M407" s="63" t="s">
        <v>590</v>
      </c>
      <c r="N407" s="63" t="s">
        <v>593</v>
      </c>
      <c r="O407" s="63"/>
      <c r="P407" s="77" t="s">
        <v>232</v>
      </c>
      <c r="Q407" s="65">
        <f>Q408</f>
        <v>230000</v>
      </c>
      <c r="R407" s="66">
        <f t="shared" si="15"/>
        <v>-230000</v>
      </c>
      <c r="S407" s="65">
        <f>S408</f>
        <v>0</v>
      </c>
      <c r="T407" s="65">
        <f>T408</f>
        <v>0</v>
      </c>
      <c r="U407" s="66">
        <f t="shared" si="16"/>
        <v>0</v>
      </c>
      <c r="V407" s="65"/>
    </row>
    <row r="408" spans="1:22" ht="39" customHeight="1" x14ac:dyDescent="0.2">
      <c r="A408" s="63" t="s">
        <v>587</v>
      </c>
      <c r="B408" s="63" t="s">
        <v>590</v>
      </c>
      <c r="C408" s="63" t="s">
        <v>593</v>
      </c>
      <c r="D408" s="63" t="s">
        <v>448</v>
      </c>
      <c r="E408" s="77" t="s">
        <v>458</v>
      </c>
      <c r="F408" s="65">
        <v>0</v>
      </c>
      <c r="G408" s="66">
        <f t="shared" si="14"/>
        <v>0</v>
      </c>
      <c r="H408" s="65">
        <v>0</v>
      </c>
      <c r="L408" s="63" t="s">
        <v>587</v>
      </c>
      <c r="M408" s="63" t="s">
        <v>590</v>
      </c>
      <c r="N408" s="63" t="s">
        <v>593</v>
      </c>
      <c r="O408" s="63" t="s">
        <v>448</v>
      </c>
      <c r="P408" s="77" t="s">
        <v>458</v>
      </c>
      <c r="Q408" s="65">
        <v>230000</v>
      </c>
      <c r="R408" s="66">
        <f t="shared" si="15"/>
        <v>-230000</v>
      </c>
      <c r="S408" s="65">
        <v>0</v>
      </c>
      <c r="T408" s="65">
        <v>0</v>
      </c>
      <c r="U408" s="66">
        <f t="shared" si="16"/>
        <v>0</v>
      </c>
      <c r="V408" s="65"/>
    </row>
    <row r="409" spans="1:22" ht="39" hidden="1" customHeight="1" x14ac:dyDescent="0.2">
      <c r="A409" s="88" t="s">
        <v>587</v>
      </c>
      <c r="B409" s="64" t="s">
        <v>590</v>
      </c>
      <c r="C409" s="64" t="s">
        <v>117</v>
      </c>
      <c r="D409" s="63"/>
      <c r="E409" s="77" t="s">
        <v>236</v>
      </c>
      <c r="F409" s="65">
        <f>F410</f>
        <v>0</v>
      </c>
      <c r="G409" s="66">
        <f t="shared" si="14"/>
        <v>0</v>
      </c>
      <c r="H409" s="65">
        <f>H410</f>
        <v>0</v>
      </c>
      <c r="L409" s="88" t="s">
        <v>587</v>
      </c>
      <c r="M409" s="64" t="s">
        <v>590</v>
      </c>
      <c r="N409" s="64" t="s">
        <v>117</v>
      </c>
      <c r="O409" s="63"/>
      <c r="P409" s="77" t="s">
        <v>236</v>
      </c>
      <c r="Q409" s="65">
        <f>Q410</f>
        <v>5656700</v>
      </c>
      <c r="R409" s="66">
        <f t="shared" si="15"/>
        <v>-5656700</v>
      </c>
      <c r="S409" s="65">
        <f>S410</f>
        <v>0</v>
      </c>
      <c r="T409" s="65">
        <f>T410</f>
        <v>0</v>
      </c>
      <c r="U409" s="66">
        <f t="shared" si="16"/>
        <v>0</v>
      </c>
      <c r="V409" s="65"/>
    </row>
    <row r="410" spans="1:22" ht="39" hidden="1" customHeight="1" x14ac:dyDescent="0.2">
      <c r="A410" s="88" t="s">
        <v>587</v>
      </c>
      <c r="B410" s="64" t="s">
        <v>590</v>
      </c>
      <c r="C410" s="64" t="s">
        <v>117</v>
      </c>
      <c r="D410" s="63" t="s">
        <v>445</v>
      </c>
      <c r="E410" s="77" t="s">
        <v>455</v>
      </c>
      <c r="F410" s="65">
        <v>0</v>
      </c>
      <c r="G410" s="66">
        <f t="shared" si="14"/>
        <v>0</v>
      </c>
      <c r="H410" s="65">
        <v>0</v>
      </c>
      <c r="L410" s="88" t="s">
        <v>587</v>
      </c>
      <c r="M410" s="64" t="s">
        <v>590</v>
      </c>
      <c r="N410" s="64" t="s">
        <v>117</v>
      </c>
      <c r="O410" s="63" t="s">
        <v>445</v>
      </c>
      <c r="P410" s="77" t="s">
        <v>455</v>
      </c>
      <c r="Q410" s="65">
        <v>5656700</v>
      </c>
      <c r="R410" s="66">
        <f t="shared" si="15"/>
        <v>-5656700</v>
      </c>
      <c r="S410" s="65">
        <v>0</v>
      </c>
      <c r="T410" s="65">
        <v>0</v>
      </c>
      <c r="U410" s="66">
        <f t="shared" si="16"/>
        <v>0</v>
      </c>
      <c r="V410" s="65"/>
    </row>
    <row r="411" spans="1:22" ht="39" hidden="1" customHeight="1" x14ac:dyDescent="0.2">
      <c r="A411" s="88" t="s">
        <v>587</v>
      </c>
      <c r="B411" s="64" t="s">
        <v>590</v>
      </c>
      <c r="C411" s="64" t="s">
        <v>692</v>
      </c>
      <c r="D411" s="63"/>
      <c r="E411" s="77" t="s">
        <v>693</v>
      </c>
      <c r="F411" s="65">
        <f>F412</f>
        <v>0</v>
      </c>
      <c r="G411" s="66">
        <f t="shared" si="14"/>
        <v>0</v>
      </c>
      <c r="H411" s="65">
        <f>H412</f>
        <v>0</v>
      </c>
      <c r="L411" s="88" t="s">
        <v>587</v>
      </c>
      <c r="M411" s="64" t="s">
        <v>590</v>
      </c>
      <c r="N411" s="64" t="s">
        <v>692</v>
      </c>
      <c r="O411" s="63"/>
      <c r="P411" s="77" t="s">
        <v>693</v>
      </c>
      <c r="Q411" s="65">
        <f>Q412</f>
        <v>215517</v>
      </c>
      <c r="R411" s="66">
        <f t="shared" si="15"/>
        <v>-215517</v>
      </c>
      <c r="S411" s="65">
        <f>S412</f>
        <v>0</v>
      </c>
      <c r="T411" s="65">
        <f>T412</f>
        <v>0</v>
      </c>
      <c r="U411" s="66">
        <f t="shared" si="16"/>
        <v>0</v>
      </c>
      <c r="V411" s="65"/>
    </row>
    <row r="412" spans="1:22" ht="39" hidden="1" customHeight="1" x14ac:dyDescent="0.2">
      <c r="A412" s="88" t="s">
        <v>587</v>
      </c>
      <c r="B412" s="64" t="s">
        <v>590</v>
      </c>
      <c r="C412" s="64" t="s">
        <v>692</v>
      </c>
      <c r="D412" s="63" t="s">
        <v>445</v>
      </c>
      <c r="E412" s="77" t="s">
        <v>455</v>
      </c>
      <c r="F412" s="65">
        <v>0</v>
      </c>
      <c r="G412" s="66">
        <f t="shared" si="14"/>
        <v>0</v>
      </c>
      <c r="H412" s="65">
        <v>0</v>
      </c>
      <c r="L412" s="88" t="s">
        <v>587</v>
      </c>
      <c r="M412" s="64" t="s">
        <v>590</v>
      </c>
      <c r="N412" s="64" t="s">
        <v>692</v>
      </c>
      <c r="O412" s="63" t="s">
        <v>445</v>
      </c>
      <c r="P412" s="77" t="s">
        <v>455</v>
      </c>
      <c r="Q412" s="65">
        <v>215517</v>
      </c>
      <c r="R412" s="66">
        <f t="shared" si="15"/>
        <v>-215517</v>
      </c>
      <c r="S412" s="65">
        <v>0</v>
      </c>
      <c r="T412" s="65">
        <v>0</v>
      </c>
      <c r="U412" s="66">
        <f t="shared" si="16"/>
        <v>0</v>
      </c>
      <c r="V412" s="65"/>
    </row>
    <row r="413" spans="1:22" ht="39" customHeight="1" x14ac:dyDescent="0.2">
      <c r="A413" s="88" t="s">
        <v>587</v>
      </c>
      <c r="B413" s="64" t="s">
        <v>590</v>
      </c>
      <c r="C413" s="64" t="s">
        <v>694</v>
      </c>
      <c r="D413" s="63"/>
      <c r="E413" s="77" t="s">
        <v>695</v>
      </c>
      <c r="F413" s="65">
        <f>F414</f>
        <v>0</v>
      </c>
      <c r="G413" s="66">
        <f t="shared" si="14"/>
        <v>0</v>
      </c>
      <c r="H413" s="65">
        <f>H414</f>
        <v>0</v>
      </c>
      <c r="L413" s="88" t="s">
        <v>587</v>
      </c>
      <c r="M413" s="64" t="s">
        <v>590</v>
      </c>
      <c r="N413" s="64" t="s">
        <v>694</v>
      </c>
      <c r="O413" s="63"/>
      <c r="P413" s="77" t="s">
        <v>695</v>
      </c>
      <c r="Q413" s="65">
        <f>Q414</f>
        <v>38800</v>
      </c>
      <c r="R413" s="66">
        <f t="shared" si="15"/>
        <v>-38800</v>
      </c>
      <c r="S413" s="65">
        <f>S414</f>
        <v>0</v>
      </c>
      <c r="T413" s="65">
        <f>T414</f>
        <v>0</v>
      </c>
      <c r="U413" s="66">
        <f t="shared" si="16"/>
        <v>0</v>
      </c>
      <c r="V413" s="65"/>
    </row>
    <row r="414" spans="1:22" ht="39" customHeight="1" x14ac:dyDescent="0.2">
      <c r="A414" s="88" t="s">
        <v>587</v>
      </c>
      <c r="B414" s="64" t="s">
        <v>590</v>
      </c>
      <c r="C414" s="64" t="s">
        <v>694</v>
      </c>
      <c r="D414" s="63" t="s">
        <v>445</v>
      </c>
      <c r="E414" s="77" t="s">
        <v>455</v>
      </c>
      <c r="F414" s="65">
        <v>0</v>
      </c>
      <c r="G414" s="66">
        <f t="shared" si="14"/>
        <v>0</v>
      </c>
      <c r="H414" s="65">
        <v>0</v>
      </c>
      <c r="L414" s="88" t="s">
        <v>587</v>
      </c>
      <c r="M414" s="64" t="s">
        <v>590</v>
      </c>
      <c r="N414" s="64" t="s">
        <v>694</v>
      </c>
      <c r="O414" s="63" t="s">
        <v>445</v>
      </c>
      <c r="P414" s="77" t="s">
        <v>455</v>
      </c>
      <c r="Q414" s="65">
        <v>38800</v>
      </c>
      <c r="R414" s="66">
        <f t="shared" si="15"/>
        <v>-38800</v>
      </c>
      <c r="S414" s="65">
        <v>0</v>
      </c>
      <c r="T414" s="65">
        <v>0</v>
      </c>
      <c r="U414" s="66">
        <f t="shared" si="16"/>
        <v>0</v>
      </c>
      <c r="V414" s="65"/>
    </row>
    <row r="415" spans="1:22" ht="39" hidden="1" customHeight="1" x14ac:dyDescent="0.2">
      <c r="A415" s="88" t="s">
        <v>587</v>
      </c>
      <c r="B415" s="64" t="s">
        <v>590</v>
      </c>
      <c r="C415" s="64" t="s">
        <v>182</v>
      </c>
      <c r="D415" s="63"/>
      <c r="E415" s="77" t="s">
        <v>237</v>
      </c>
      <c r="F415" s="65">
        <f>F416</f>
        <v>0</v>
      </c>
      <c r="G415" s="66">
        <f t="shared" si="14"/>
        <v>0</v>
      </c>
      <c r="H415" s="65">
        <f>H416</f>
        <v>0</v>
      </c>
      <c r="L415" s="88" t="s">
        <v>587</v>
      </c>
      <c r="M415" s="64" t="s">
        <v>590</v>
      </c>
      <c r="N415" s="64" t="s">
        <v>182</v>
      </c>
      <c r="O415" s="63"/>
      <c r="P415" s="77" t="s">
        <v>237</v>
      </c>
      <c r="Q415" s="65">
        <f>Q416</f>
        <v>3630600</v>
      </c>
      <c r="R415" s="66">
        <f t="shared" si="15"/>
        <v>-3630600</v>
      </c>
      <c r="S415" s="65">
        <f>S416</f>
        <v>0</v>
      </c>
      <c r="T415" s="65">
        <f>T416</f>
        <v>0</v>
      </c>
      <c r="U415" s="66">
        <f t="shared" si="16"/>
        <v>0</v>
      </c>
      <c r="V415" s="65"/>
    </row>
    <row r="416" spans="1:22" ht="39" hidden="1" customHeight="1" x14ac:dyDescent="0.2">
      <c r="A416" s="88" t="s">
        <v>587</v>
      </c>
      <c r="B416" s="64" t="s">
        <v>590</v>
      </c>
      <c r="C416" s="64" t="s">
        <v>182</v>
      </c>
      <c r="D416" s="63" t="s">
        <v>445</v>
      </c>
      <c r="E416" s="77" t="s">
        <v>455</v>
      </c>
      <c r="F416" s="65">
        <v>0</v>
      </c>
      <c r="G416" s="66">
        <f t="shared" si="14"/>
        <v>0</v>
      </c>
      <c r="H416" s="65">
        <v>0</v>
      </c>
      <c r="L416" s="88" t="s">
        <v>587</v>
      </c>
      <c r="M416" s="64" t="s">
        <v>590</v>
      </c>
      <c r="N416" s="64" t="s">
        <v>182</v>
      </c>
      <c r="O416" s="63" t="s">
        <v>445</v>
      </c>
      <c r="P416" s="77" t="s">
        <v>455</v>
      </c>
      <c r="Q416" s="65">
        <v>3630600</v>
      </c>
      <c r="R416" s="66">
        <f t="shared" si="15"/>
        <v>-3630600</v>
      </c>
      <c r="S416" s="65">
        <v>0</v>
      </c>
      <c r="T416" s="65">
        <v>0</v>
      </c>
      <c r="U416" s="66">
        <f t="shared" si="16"/>
        <v>0</v>
      </c>
      <c r="V416" s="65"/>
    </row>
    <row r="417" spans="1:23" ht="39" hidden="1" customHeight="1" x14ac:dyDescent="0.2">
      <c r="A417" s="88" t="s">
        <v>587</v>
      </c>
      <c r="B417" s="64" t="s">
        <v>590</v>
      </c>
      <c r="C417" s="64" t="s">
        <v>314</v>
      </c>
      <c r="D417" s="63"/>
      <c r="E417" s="77" t="s">
        <v>353</v>
      </c>
      <c r="F417" s="65">
        <f>F418</f>
        <v>0</v>
      </c>
      <c r="G417" s="66">
        <f t="shared" si="14"/>
        <v>0</v>
      </c>
      <c r="H417" s="65">
        <f>H418</f>
        <v>0</v>
      </c>
      <c r="L417" s="88" t="s">
        <v>587</v>
      </c>
      <c r="M417" s="64" t="s">
        <v>590</v>
      </c>
      <c r="N417" s="64" t="s">
        <v>314</v>
      </c>
      <c r="O417" s="63"/>
      <c r="P417" s="77" t="s">
        <v>353</v>
      </c>
      <c r="Q417" s="65">
        <f>Q418</f>
        <v>2783100</v>
      </c>
      <c r="R417" s="66">
        <f t="shared" si="15"/>
        <v>-2783100</v>
      </c>
      <c r="S417" s="65">
        <f>S418</f>
        <v>0</v>
      </c>
      <c r="T417" s="65">
        <f>T418</f>
        <v>0</v>
      </c>
      <c r="U417" s="66">
        <f t="shared" si="16"/>
        <v>0</v>
      </c>
      <c r="V417" s="65"/>
    </row>
    <row r="418" spans="1:23" ht="21" hidden="1" customHeight="1" x14ac:dyDescent="0.2">
      <c r="A418" s="88" t="s">
        <v>587</v>
      </c>
      <c r="B418" s="64" t="s">
        <v>590</v>
      </c>
      <c r="C418" s="64" t="s">
        <v>314</v>
      </c>
      <c r="D418" s="63" t="s">
        <v>440</v>
      </c>
      <c r="E418" s="77" t="s">
        <v>449</v>
      </c>
      <c r="F418" s="65">
        <v>0</v>
      </c>
      <c r="G418" s="66">
        <f t="shared" si="14"/>
        <v>0</v>
      </c>
      <c r="H418" s="65">
        <v>0</v>
      </c>
      <c r="L418" s="88" t="s">
        <v>587</v>
      </c>
      <c r="M418" s="64" t="s">
        <v>590</v>
      </c>
      <c r="N418" s="64" t="s">
        <v>314</v>
      </c>
      <c r="O418" s="63" t="s">
        <v>440</v>
      </c>
      <c r="P418" s="77" t="s">
        <v>449</v>
      </c>
      <c r="Q418" s="65">
        <f>2137500+645600</f>
        <v>2783100</v>
      </c>
      <c r="R418" s="66">
        <f t="shared" si="15"/>
        <v>-2783100</v>
      </c>
      <c r="S418" s="65">
        <v>0</v>
      </c>
      <c r="T418" s="65">
        <v>0</v>
      </c>
      <c r="U418" s="66">
        <f t="shared" si="16"/>
        <v>0</v>
      </c>
      <c r="V418" s="65"/>
    </row>
    <row r="419" spans="1:23" ht="21" hidden="1" customHeight="1" x14ac:dyDescent="0.2">
      <c r="A419" s="88" t="s">
        <v>587</v>
      </c>
      <c r="B419" s="64" t="s">
        <v>654</v>
      </c>
      <c r="C419" s="64"/>
      <c r="D419" s="63"/>
      <c r="E419" s="77" t="s">
        <v>434</v>
      </c>
      <c r="F419" s="66">
        <f>F420+F430+F432+F440+F445+F447+F450+F423</f>
        <v>4659706</v>
      </c>
      <c r="G419" s="66">
        <f t="shared" si="14"/>
        <v>221500</v>
      </c>
      <c r="H419" s="66">
        <f>H420+H430+H432+H440+H445+H447+H450+H423</f>
        <v>4881206</v>
      </c>
      <c r="L419" s="88" t="s">
        <v>587</v>
      </c>
      <c r="M419" s="64" t="s">
        <v>654</v>
      </c>
      <c r="N419" s="64"/>
      <c r="O419" s="63"/>
      <c r="P419" s="77" t="s">
        <v>434</v>
      </c>
      <c r="Q419" s="66">
        <f>Q420+Q430+Q432+Q440+Q445+Q447+Q450</f>
        <v>3119450</v>
      </c>
      <c r="R419" s="66">
        <f t="shared" si="15"/>
        <v>129490</v>
      </c>
      <c r="S419" s="66">
        <f>S420+S430+S432+S440+S445+S447+S450</f>
        <v>3248940</v>
      </c>
      <c r="T419" s="66">
        <f>T420+T430+T432+T440+T445+T447+T450</f>
        <v>3248940</v>
      </c>
      <c r="U419" s="66">
        <f t="shared" si="16"/>
        <v>-3248940</v>
      </c>
      <c r="V419" s="66"/>
    </row>
    <row r="420" spans="1:23" ht="33.75" customHeight="1" x14ac:dyDescent="0.2">
      <c r="A420" s="88" t="s">
        <v>587</v>
      </c>
      <c r="B420" s="64" t="s">
        <v>654</v>
      </c>
      <c r="C420" s="64" t="s">
        <v>1256</v>
      </c>
      <c r="D420" s="63"/>
      <c r="E420" s="77" t="s">
        <v>1257</v>
      </c>
      <c r="F420" s="65">
        <f>F421</f>
        <v>0</v>
      </c>
      <c r="G420" s="66">
        <f t="shared" si="14"/>
        <v>244000</v>
      </c>
      <c r="H420" s="65">
        <f>H421</f>
        <v>244000</v>
      </c>
      <c r="L420" s="88" t="s">
        <v>587</v>
      </c>
      <c r="M420" s="64" t="s">
        <v>654</v>
      </c>
      <c r="N420" s="64" t="s">
        <v>531</v>
      </c>
      <c r="O420" s="63"/>
      <c r="P420" s="77" t="s">
        <v>502</v>
      </c>
      <c r="Q420" s="65">
        <f>Q421</f>
        <v>805100</v>
      </c>
      <c r="R420" s="66">
        <f t="shared" si="15"/>
        <v>-805100</v>
      </c>
      <c r="S420" s="65">
        <f>S421</f>
        <v>0</v>
      </c>
      <c r="T420" s="65">
        <f>T421</f>
        <v>0</v>
      </c>
      <c r="U420" s="66">
        <f t="shared" si="16"/>
        <v>0</v>
      </c>
      <c r="V420" s="65"/>
    </row>
    <row r="421" spans="1:23" ht="21" customHeight="1" x14ac:dyDescent="0.2">
      <c r="A421" s="88" t="s">
        <v>587</v>
      </c>
      <c r="B421" s="64" t="s">
        <v>654</v>
      </c>
      <c r="C421" s="64" t="s">
        <v>1256</v>
      </c>
      <c r="D421" s="63" t="s">
        <v>440</v>
      </c>
      <c r="E421" s="77" t="s">
        <v>449</v>
      </c>
      <c r="F421" s="65">
        <v>0</v>
      </c>
      <c r="G421" s="66">
        <f t="shared" si="14"/>
        <v>244000</v>
      </c>
      <c r="H421" s="65">
        <v>244000</v>
      </c>
      <c r="L421" s="88" t="s">
        <v>587</v>
      </c>
      <c r="M421" s="64" t="s">
        <v>654</v>
      </c>
      <c r="N421" s="64" t="s">
        <v>531</v>
      </c>
      <c r="O421" s="63" t="s">
        <v>440</v>
      </c>
      <c r="P421" s="77" t="s">
        <v>449</v>
      </c>
      <c r="Q421" s="65">
        <f>618400+186700</f>
        <v>805100</v>
      </c>
      <c r="R421" s="66">
        <f t="shared" si="15"/>
        <v>-805100</v>
      </c>
      <c r="S421" s="65">
        <v>0</v>
      </c>
      <c r="T421" s="65">
        <v>0</v>
      </c>
      <c r="U421" s="66">
        <f t="shared" si="16"/>
        <v>0</v>
      </c>
      <c r="V421" s="65"/>
    </row>
    <row r="422" spans="1:23" ht="45" hidden="1" customHeight="1" x14ac:dyDescent="0.2">
      <c r="A422" s="88" t="s">
        <v>587</v>
      </c>
      <c r="B422" s="64" t="s">
        <v>654</v>
      </c>
      <c r="C422" s="64" t="s">
        <v>956</v>
      </c>
      <c r="D422" s="63"/>
      <c r="E422" s="77" t="s">
        <v>1124</v>
      </c>
      <c r="F422" s="65">
        <f>F430+F432+F423</f>
        <v>4411806</v>
      </c>
      <c r="G422" s="66">
        <f t="shared" si="14"/>
        <v>0</v>
      </c>
      <c r="H422" s="65">
        <f>H430+H432+H423</f>
        <v>4411806</v>
      </c>
      <c r="L422" s="88" t="s">
        <v>587</v>
      </c>
      <c r="M422" s="64" t="s">
        <v>654</v>
      </c>
      <c r="N422" s="64" t="s">
        <v>956</v>
      </c>
      <c r="O422" s="63"/>
      <c r="P422" s="77" t="s">
        <v>988</v>
      </c>
      <c r="Q422" s="65"/>
      <c r="R422" s="66"/>
      <c r="S422" s="65">
        <f>S430+S432</f>
        <v>3166140</v>
      </c>
      <c r="T422" s="65">
        <f>T430+T432</f>
        <v>3166140</v>
      </c>
      <c r="U422" s="66"/>
      <c r="V422" s="65"/>
    </row>
    <row r="423" spans="1:23" ht="53.25" hidden="1" customHeight="1" x14ac:dyDescent="0.2">
      <c r="A423" s="88" t="s">
        <v>587</v>
      </c>
      <c r="B423" s="64" t="s">
        <v>654</v>
      </c>
      <c r="C423" s="64" t="s">
        <v>801</v>
      </c>
      <c r="D423" s="63"/>
      <c r="E423" s="77" t="s">
        <v>1125</v>
      </c>
      <c r="F423" s="65">
        <f>F424+F425+F426+F427+F428+F429</f>
        <v>3573966</v>
      </c>
      <c r="G423" s="66">
        <f t="shared" si="14"/>
        <v>0</v>
      </c>
      <c r="H423" s="65">
        <f>H424+H425+H426+H427+H428+H429</f>
        <v>3573966</v>
      </c>
      <c r="L423" s="88"/>
      <c r="M423" s="64"/>
      <c r="N423" s="64"/>
      <c r="O423" s="63"/>
      <c r="P423" s="77"/>
      <c r="Q423" s="65"/>
      <c r="R423" s="66"/>
      <c r="S423" s="65"/>
      <c r="T423" s="65"/>
      <c r="U423" s="66"/>
      <c r="V423" s="65"/>
    </row>
    <row r="424" spans="1:23" ht="41.25" hidden="1" customHeight="1" x14ac:dyDescent="0.2">
      <c r="A424" s="88" t="s">
        <v>587</v>
      </c>
      <c r="B424" s="64" t="s">
        <v>654</v>
      </c>
      <c r="C424" s="64" t="s">
        <v>801</v>
      </c>
      <c r="D424" s="63" t="s">
        <v>440</v>
      </c>
      <c r="E424" s="77" t="s">
        <v>1187</v>
      </c>
      <c r="F424" s="65">
        <f>1770900+534400+132240</f>
        <v>2437540</v>
      </c>
      <c r="G424" s="66">
        <f t="shared" si="14"/>
        <v>0</v>
      </c>
      <c r="H424" s="65">
        <f>1770900+534400+132240</f>
        <v>2437540</v>
      </c>
      <c r="L424" s="88"/>
      <c r="M424" s="64"/>
      <c r="N424" s="64"/>
      <c r="O424" s="63"/>
      <c r="P424" s="77"/>
      <c r="Q424" s="65"/>
      <c r="R424" s="66"/>
      <c r="S424" s="65"/>
      <c r="T424" s="65"/>
      <c r="U424" s="66"/>
      <c r="V424" s="65"/>
    </row>
    <row r="425" spans="1:23" ht="22.5" hidden="1" customHeight="1" x14ac:dyDescent="0.2">
      <c r="A425" s="88" t="s">
        <v>587</v>
      </c>
      <c r="B425" s="64" t="s">
        <v>654</v>
      </c>
      <c r="C425" s="64" t="s">
        <v>801</v>
      </c>
      <c r="D425" s="63" t="s">
        <v>441</v>
      </c>
      <c r="E425" s="77" t="s">
        <v>1188</v>
      </c>
      <c r="F425" s="65">
        <v>4000</v>
      </c>
      <c r="G425" s="66">
        <f t="shared" si="14"/>
        <v>43950</v>
      </c>
      <c r="H425" s="65">
        <v>47950</v>
      </c>
      <c r="L425" s="88"/>
      <c r="M425" s="64"/>
      <c r="N425" s="64"/>
      <c r="O425" s="63"/>
      <c r="P425" s="77"/>
      <c r="Q425" s="65"/>
      <c r="R425" s="66"/>
      <c r="S425" s="65"/>
      <c r="T425" s="65"/>
      <c r="U425" s="66"/>
      <c r="V425" s="65"/>
    </row>
    <row r="426" spans="1:23" ht="26.25" hidden="1" customHeight="1" x14ac:dyDescent="0.2">
      <c r="A426" s="88" t="s">
        <v>587</v>
      </c>
      <c r="B426" s="64" t="s">
        <v>654</v>
      </c>
      <c r="C426" s="64" t="s">
        <v>801</v>
      </c>
      <c r="D426" s="63" t="s">
        <v>443</v>
      </c>
      <c r="E426" s="77" t="s">
        <v>451</v>
      </c>
      <c r="F426" s="65">
        <v>69900</v>
      </c>
      <c r="G426" s="66">
        <f t="shared" si="14"/>
        <v>0</v>
      </c>
      <c r="H426" s="65">
        <v>69900</v>
      </c>
      <c r="L426" s="88"/>
      <c r="M426" s="64"/>
      <c r="N426" s="64"/>
      <c r="O426" s="63"/>
      <c r="P426" s="77"/>
      <c r="Q426" s="65"/>
      <c r="R426" s="66"/>
      <c r="S426" s="65"/>
      <c r="T426" s="65"/>
      <c r="U426" s="66"/>
      <c r="V426" s="65"/>
    </row>
    <row r="427" spans="1:23" ht="26.25" hidden="1" customHeight="1" x14ac:dyDescent="0.2">
      <c r="A427" s="88" t="s">
        <v>587</v>
      </c>
      <c r="B427" s="64" t="s">
        <v>654</v>
      </c>
      <c r="C427" s="64" t="s">
        <v>801</v>
      </c>
      <c r="D427" s="63" t="s">
        <v>439</v>
      </c>
      <c r="E427" s="77" t="s">
        <v>1190</v>
      </c>
      <c r="F427" s="65">
        <v>1039526</v>
      </c>
      <c r="G427" s="66">
        <f t="shared" si="14"/>
        <v>-43950</v>
      </c>
      <c r="H427" s="65">
        <v>995576</v>
      </c>
      <c r="L427" s="88"/>
      <c r="M427" s="64"/>
      <c r="N427" s="64"/>
      <c r="O427" s="63"/>
      <c r="P427" s="77"/>
      <c r="Q427" s="65"/>
      <c r="R427" s="66"/>
      <c r="S427" s="65"/>
      <c r="T427" s="65"/>
      <c r="U427" s="66"/>
      <c r="V427" s="65"/>
    </row>
    <row r="428" spans="1:23" ht="18.75" hidden="1" customHeight="1" x14ac:dyDescent="0.2">
      <c r="A428" s="88" t="s">
        <v>587</v>
      </c>
      <c r="B428" s="64" t="s">
        <v>654</v>
      </c>
      <c r="C428" s="64" t="s">
        <v>801</v>
      </c>
      <c r="D428" s="63" t="s">
        <v>735</v>
      </c>
      <c r="E428" s="77" t="s">
        <v>736</v>
      </c>
      <c r="F428" s="65">
        <v>8740</v>
      </c>
      <c r="G428" s="66">
        <f t="shared" si="14"/>
        <v>0</v>
      </c>
      <c r="H428" s="65">
        <v>8740</v>
      </c>
      <c r="L428" s="88"/>
      <c r="M428" s="64"/>
      <c r="N428" s="64"/>
      <c r="O428" s="63"/>
      <c r="P428" s="77"/>
      <c r="Q428" s="65"/>
      <c r="R428" s="66"/>
      <c r="S428" s="65"/>
      <c r="T428" s="65"/>
      <c r="U428" s="66"/>
      <c r="V428" s="65"/>
    </row>
    <row r="429" spans="1:23" ht="20.25" hidden="1" customHeight="1" x14ac:dyDescent="0.2">
      <c r="A429" s="88" t="s">
        <v>587</v>
      </c>
      <c r="B429" s="64" t="s">
        <v>654</v>
      </c>
      <c r="C429" s="64" t="s">
        <v>801</v>
      </c>
      <c r="D429" s="63" t="s">
        <v>737</v>
      </c>
      <c r="E429" s="77" t="s">
        <v>738</v>
      </c>
      <c r="F429" s="65">
        <v>14260</v>
      </c>
      <c r="G429" s="66">
        <f t="shared" si="14"/>
        <v>0</v>
      </c>
      <c r="H429" s="65">
        <v>14260</v>
      </c>
      <c r="L429" s="88"/>
      <c r="M429" s="64"/>
      <c r="N429" s="64"/>
      <c r="O429" s="63"/>
      <c r="P429" s="77"/>
      <c r="Q429" s="65"/>
      <c r="R429" s="66"/>
      <c r="S429" s="65"/>
      <c r="T429" s="65"/>
      <c r="U429" s="66"/>
      <c r="V429" s="65"/>
    </row>
    <row r="430" spans="1:23" ht="45" hidden="1" customHeight="1" x14ac:dyDescent="0.2">
      <c r="A430" s="88" t="s">
        <v>587</v>
      </c>
      <c r="B430" s="64" t="s">
        <v>654</v>
      </c>
      <c r="C430" s="64" t="s">
        <v>1060</v>
      </c>
      <c r="D430" s="63"/>
      <c r="E430" s="77" t="s">
        <v>1126</v>
      </c>
      <c r="F430" s="65">
        <f>F431</f>
        <v>837840</v>
      </c>
      <c r="G430" s="66">
        <f t="shared" si="14"/>
        <v>0</v>
      </c>
      <c r="H430" s="65">
        <f>H431</f>
        <v>837840</v>
      </c>
      <c r="L430" s="88" t="s">
        <v>587</v>
      </c>
      <c r="M430" s="64" t="s">
        <v>654</v>
      </c>
      <c r="N430" s="64" t="s">
        <v>800</v>
      </c>
      <c r="O430" s="63"/>
      <c r="P430" s="77" t="s">
        <v>809</v>
      </c>
      <c r="Q430" s="65">
        <f>Q431</f>
        <v>0</v>
      </c>
      <c r="R430" s="66">
        <f t="shared" si="15"/>
        <v>837840</v>
      </c>
      <c r="S430" s="65">
        <f>S431</f>
        <v>837840</v>
      </c>
      <c r="T430" s="65">
        <f>T431</f>
        <v>837840</v>
      </c>
      <c r="U430" s="66">
        <f t="shared" si="16"/>
        <v>-837840</v>
      </c>
      <c r="V430" s="65"/>
    </row>
    <row r="431" spans="1:23" ht="34.5" hidden="1" customHeight="1" x14ac:dyDescent="0.2">
      <c r="A431" s="88" t="s">
        <v>587</v>
      </c>
      <c r="B431" s="64" t="s">
        <v>654</v>
      </c>
      <c r="C431" s="64" t="s">
        <v>1060</v>
      </c>
      <c r="D431" s="63" t="s">
        <v>440</v>
      </c>
      <c r="E431" s="77" t="s">
        <v>1187</v>
      </c>
      <c r="F431" s="65">
        <f>643500+194340</f>
        <v>837840</v>
      </c>
      <c r="G431" s="66">
        <f t="shared" si="14"/>
        <v>0</v>
      </c>
      <c r="H431" s="65">
        <f>643500+194340</f>
        <v>837840</v>
      </c>
      <c r="L431" s="88" t="s">
        <v>587</v>
      </c>
      <c r="M431" s="64" t="s">
        <v>654</v>
      </c>
      <c r="N431" s="64" t="s">
        <v>800</v>
      </c>
      <c r="O431" s="63" t="s">
        <v>440</v>
      </c>
      <c r="P431" s="77" t="s">
        <v>449</v>
      </c>
      <c r="Q431" s="65">
        <v>0</v>
      </c>
      <c r="R431" s="66">
        <f t="shared" si="15"/>
        <v>837840</v>
      </c>
      <c r="S431" s="65">
        <f>643500+194340</f>
        <v>837840</v>
      </c>
      <c r="T431" s="65">
        <f>643500+194340</f>
        <v>837840</v>
      </c>
      <c r="U431" s="66">
        <f t="shared" si="16"/>
        <v>-837840</v>
      </c>
      <c r="V431" s="65"/>
      <c r="W431" s="68" t="s">
        <v>1011</v>
      </c>
    </row>
    <row r="432" spans="1:23" ht="42" hidden="1" customHeight="1" x14ac:dyDescent="0.2">
      <c r="A432" s="88" t="s">
        <v>587</v>
      </c>
      <c r="B432" s="64" t="s">
        <v>654</v>
      </c>
      <c r="C432" s="64"/>
      <c r="D432" s="63"/>
      <c r="E432" s="77"/>
      <c r="F432" s="65">
        <f>F433+F434+F435+F436+F437+F438</f>
        <v>0</v>
      </c>
      <c r="G432" s="66">
        <f t="shared" si="14"/>
        <v>0</v>
      </c>
      <c r="H432" s="65">
        <f>H433+H434+H435+H436+H437+H438</f>
        <v>0</v>
      </c>
      <c r="L432" s="88" t="s">
        <v>587</v>
      </c>
      <c r="M432" s="64" t="s">
        <v>654</v>
      </c>
      <c r="N432" s="64" t="s">
        <v>801</v>
      </c>
      <c r="O432" s="63"/>
      <c r="P432" s="77" t="s">
        <v>810</v>
      </c>
      <c r="Q432" s="65">
        <f>Q433+Q434+Q435+Q436+Q437+Q438</f>
        <v>0</v>
      </c>
      <c r="R432" s="66">
        <f t="shared" si="15"/>
        <v>2328300</v>
      </c>
      <c r="S432" s="65">
        <f>S433+S434+S435+S436+S437+S438</f>
        <v>2328300</v>
      </c>
      <c r="T432" s="65">
        <f>T433+T434+T435+T436+T437+T438</f>
        <v>2328300</v>
      </c>
      <c r="U432" s="66">
        <f t="shared" si="16"/>
        <v>-2328300</v>
      </c>
      <c r="V432" s="65"/>
    </row>
    <row r="433" spans="1:22" ht="21" hidden="1" customHeight="1" x14ac:dyDescent="0.2">
      <c r="A433" s="88" t="s">
        <v>587</v>
      </c>
      <c r="B433" s="64" t="s">
        <v>654</v>
      </c>
      <c r="C433" s="64"/>
      <c r="D433" s="63"/>
      <c r="E433" s="77"/>
      <c r="F433" s="65">
        <v>0</v>
      </c>
      <c r="G433" s="66">
        <f t="shared" si="14"/>
        <v>0</v>
      </c>
      <c r="H433" s="65">
        <v>0</v>
      </c>
      <c r="L433" s="88" t="s">
        <v>587</v>
      </c>
      <c r="M433" s="64" t="s">
        <v>654</v>
      </c>
      <c r="N433" s="64" t="s">
        <v>801</v>
      </c>
      <c r="O433" s="63" t="s">
        <v>440</v>
      </c>
      <c r="P433" s="77" t="s">
        <v>449</v>
      </c>
      <c r="Q433" s="65">
        <v>0</v>
      </c>
      <c r="R433" s="66">
        <f t="shared" si="15"/>
        <v>2305300</v>
      </c>
      <c r="S433" s="65">
        <f>1770900+534400</f>
        <v>2305300</v>
      </c>
      <c r="T433" s="65">
        <f>1770900+534400</f>
        <v>2305300</v>
      </c>
      <c r="U433" s="66">
        <f t="shared" si="16"/>
        <v>-2305300</v>
      </c>
      <c r="V433" s="65"/>
    </row>
    <row r="434" spans="1:22" ht="21" hidden="1" customHeight="1" x14ac:dyDescent="0.2">
      <c r="A434" s="88" t="s">
        <v>587</v>
      </c>
      <c r="B434" s="64" t="s">
        <v>654</v>
      </c>
      <c r="C434" s="64"/>
      <c r="D434" s="63"/>
      <c r="E434" s="77"/>
      <c r="F434" s="65">
        <v>0</v>
      </c>
      <c r="G434" s="66">
        <f t="shared" si="14"/>
        <v>0</v>
      </c>
      <c r="H434" s="65">
        <v>0</v>
      </c>
      <c r="L434" s="88" t="s">
        <v>587</v>
      </c>
      <c r="M434" s="64" t="s">
        <v>654</v>
      </c>
      <c r="N434" s="64" t="s">
        <v>801</v>
      </c>
      <c r="O434" s="63" t="s">
        <v>441</v>
      </c>
      <c r="P434" s="77" t="s">
        <v>450</v>
      </c>
      <c r="Q434" s="65">
        <v>0</v>
      </c>
      <c r="R434" s="66">
        <f t="shared" si="15"/>
        <v>0</v>
      </c>
      <c r="S434" s="65">
        <v>0</v>
      </c>
      <c r="T434" s="65">
        <v>0</v>
      </c>
      <c r="U434" s="66">
        <f t="shared" si="16"/>
        <v>0</v>
      </c>
      <c r="V434" s="65"/>
    </row>
    <row r="435" spans="1:22" ht="30" hidden="1" customHeight="1" x14ac:dyDescent="0.2">
      <c r="A435" s="88" t="s">
        <v>587</v>
      </c>
      <c r="B435" s="64" t="s">
        <v>654</v>
      </c>
      <c r="C435" s="64"/>
      <c r="D435" s="63"/>
      <c r="E435" s="77"/>
      <c r="F435" s="65">
        <v>0</v>
      </c>
      <c r="G435" s="66">
        <f t="shared" si="14"/>
        <v>0</v>
      </c>
      <c r="H435" s="65">
        <v>0</v>
      </c>
      <c r="L435" s="88" t="s">
        <v>587</v>
      </c>
      <c r="M435" s="64" t="s">
        <v>654</v>
      </c>
      <c r="N435" s="64" t="s">
        <v>801</v>
      </c>
      <c r="O435" s="63" t="s">
        <v>443</v>
      </c>
      <c r="P435" s="77" t="s">
        <v>451</v>
      </c>
      <c r="Q435" s="65">
        <v>0</v>
      </c>
      <c r="R435" s="66">
        <f t="shared" si="15"/>
        <v>0</v>
      </c>
      <c r="S435" s="65">
        <v>0</v>
      </c>
      <c r="T435" s="65">
        <v>0</v>
      </c>
      <c r="U435" s="66">
        <f t="shared" si="16"/>
        <v>0</v>
      </c>
      <c r="V435" s="65"/>
    </row>
    <row r="436" spans="1:22" ht="27" hidden="1" customHeight="1" x14ac:dyDescent="0.2">
      <c r="A436" s="88" t="s">
        <v>587</v>
      </c>
      <c r="B436" s="64" t="s">
        <v>654</v>
      </c>
      <c r="C436" s="64"/>
      <c r="D436" s="63"/>
      <c r="E436" s="77"/>
      <c r="F436" s="65">
        <v>0</v>
      </c>
      <c r="G436" s="66">
        <f t="shared" si="14"/>
        <v>0</v>
      </c>
      <c r="H436" s="65">
        <v>0</v>
      </c>
      <c r="L436" s="88" t="s">
        <v>587</v>
      </c>
      <c r="M436" s="64" t="s">
        <v>654</v>
      </c>
      <c r="N436" s="64" t="s">
        <v>801</v>
      </c>
      <c r="O436" s="63" t="s">
        <v>439</v>
      </c>
      <c r="P436" s="77" t="s">
        <v>452</v>
      </c>
      <c r="Q436" s="65">
        <v>0</v>
      </c>
      <c r="R436" s="66">
        <f t="shared" si="15"/>
        <v>0</v>
      </c>
      <c r="S436" s="65">
        <v>0</v>
      </c>
      <c r="T436" s="65">
        <v>0</v>
      </c>
      <c r="U436" s="66">
        <f t="shared" si="16"/>
        <v>0</v>
      </c>
      <c r="V436" s="65"/>
    </row>
    <row r="437" spans="1:22" ht="15.75" hidden="1" customHeight="1" x14ac:dyDescent="0.2">
      <c r="A437" s="88" t="s">
        <v>587</v>
      </c>
      <c r="B437" s="64" t="s">
        <v>654</v>
      </c>
      <c r="C437" s="64"/>
      <c r="D437" s="63"/>
      <c r="E437" s="77"/>
      <c r="F437" s="65">
        <v>0</v>
      </c>
      <c r="G437" s="66">
        <f t="shared" si="14"/>
        <v>0</v>
      </c>
      <c r="H437" s="65">
        <v>0</v>
      </c>
      <c r="L437" s="88" t="s">
        <v>587</v>
      </c>
      <c r="M437" s="64" t="s">
        <v>654</v>
      </c>
      <c r="N437" s="64" t="s">
        <v>801</v>
      </c>
      <c r="O437" s="63" t="s">
        <v>735</v>
      </c>
      <c r="P437" s="77" t="s">
        <v>736</v>
      </c>
      <c r="Q437" s="65">
        <v>0</v>
      </c>
      <c r="R437" s="66">
        <f t="shared" si="15"/>
        <v>8740</v>
      </c>
      <c r="S437" s="65">
        <v>8740</v>
      </c>
      <c r="T437" s="65">
        <v>8740</v>
      </c>
      <c r="U437" s="66">
        <f t="shared" si="16"/>
        <v>-8740</v>
      </c>
      <c r="V437" s="65"/>
    </row>
    <row r="438" spans="1:22" ht="15.75" hidden="1" customHeight="1" x14ac:dyDescent="0.2">
      <c r="A438" s="88" t="s">
        <v>587</v>
      </c>
      <c r="B438" s="64" t="s">
        <v>654</v>
      </c>
      <c r="C438" s="64"/>
      <c r="D438" s="63"/>
      <c r="E438" s="77"/>
      <c r="F438" s="65">
        <v>0</v>
      </c>
      <c r="G438" s="66">
        <f t="shared" si="14"/>
        <v>0</v>
      </c>
      <c r="H438" s="65">
        <v>0</v>
      </c>
      <c r="L438" s="88" t="s">
        <v>587</v>
      </c>
      <c r="M438" s="64" t="s">
        <v>654</v>
      </c>
      <c r="N438" s="64" t="s">
        <v>801</v>
      </c>
      <c r="O438" s="63" t="s">
        <v>737</v>
      </c>
      <c r="P438" s="77" t="s">
        <v>738</v>
      </c>
      <c r="Q438" s="65">
        <v>0</v>
      </c>
      <c r="R438" s="66">
        <f t="shared" si="15"/>
        <v>14260</v>
      </c>
      <c r="S438" s="65">
        <v>14260</v>
      </c>
      <c r="T438" s="65">
        <v>14260</v>
      </c>
      <c r="U438" s="66">
        <f t="shared" si="16"/>
        <v>-14260</v>
      </c>
      <c r="V438" s="65"/>
    </row>
    <row r="439" spans="1:22" ht="57.75" hidden="1" customHeight="1" x14ac:dyDescent="0.2">
      <c r="A439" s="88" t="s">
        <v>587</v>
      </c>
      <c r="B439" s="64" t="s">
        <v>654</v>
      </c>
      <c r="C439" s="64" t="s">
        <v>957</v>
      </c>
      <c r="D439" s="63"/>
      <c r="E439" s="77" t="s">
        <v>1127</v>
      </c>
      <c r="F439" s="65">
        <f>F440</f>
        <v>225400</v>
      </c>
      <c r="G439" s="66">
        <f t="shared" si="14"/>
        <v>0</v>
      </c>
      <c r="H439" s="65">
        <f>H440</f>
        <v>225400</v>
      </c>
      <c r="L439" s="88" t="s">
        <v>587</v>
      </c>
      <c r="M439" s="64" t="s">
        <v>654</v>
      </c>
      <c r="N439" s="64" t="s">
        <v>957</v>
      </c>
      <c r="O439" s="63"/>
      <c r="P439" s="77" t="s">
        <v>989</v>
      </c>
      <c r="Q439" s="65"/>
      <c r="R439" s="66"/>
      <c r="S439" s="65">
        <f>S440</f>
        <v>82800</v>
      </c>
      <c r="T439" s="65">
        <f>T440</f>
        <v>82800</v>
      </c>
      <c r="U439" s="66"/>
      <c r="V439" s="65"/>
    </row>
    <row r="440" spans="1:22" ht="44.25" hidden="1" customHeight="1" x14ac:dyDescent="0.2">
      <c r="A440" s="88" t="s">
        <v>587</v>
      </c>
      <c r="B440" s="64" t="s">
        <v>654</v>
      </c>
      <c r="C440" s="64" t="s">
        <v>906</v>
      </c>
      <c r="D440" s="63"/>
      <c r="E440" s="77" t="s">
        <v>1128</v>
      </c>
      <c r="F440" s="65">
        <f>F441+F442+F443</f>
        <v>225400</v>
      </c>
      <c r="G440" s="66">
        <f t="shared" si="14"/>
        <v>0</v>
      </c>
      <c r="H440" s="65">
        <f>H441+H442+H443</f>
        <v>225400</v>
      </c>
      <c r="L440" s="88" t="s">
        <v>587</v>
      </c>
      <c r="M440" s="64" t="s">
        <v>654</v>
      </c>
      <c r="N440" s="64" t="s">
        <v>906</v>
      </c>
      <c r="O440" s="63"/>
      <c r="P440" s="77" t="s">
        <v>905</v>
      </c>
      <c r="Q440" s="65">
        <f>Q441+Q442+Q443</f>
        <v>0</v>
      </c>
      <c r="R440" s="66">
        <f t="shared" si="15"/>
        <v>82800</v>
      </c>
      <c r="S440" s="65">
        <f>S441+S442+S443</f>
        <v>82800</v>
      </c>
      <c r="T440" s="65">
        <f>T441+T442+T443</f>
        <v>82800</v>
      </c>
      <c r="U440" s="66">
        <f t="shared" si="16"/>
        <v>-82800</v>
      </c>
      <c r="V440" s="65"/>
    </row>
    <row r="441" spans="1:22" ht="34.5" hidden="1" customHeight="1" x14ac:dyDescent="0.2">
      <c r="A441" s="88" t="s">
        <v>587</v>
      </c>
      <c r="B441" s="64" t="s">
        <v>654</v>
      </c>
      <c r="C441" s="64" t="s">
        <v>906</v>
      </c>
      <c r="D441" s="63" t="s">
        <v>440</v>
      </c>
      <c r="E441" s="77" t="s">
        <v>1187</v>
      </c>
      <c r="F441" s="65">
        <f>63600+19200</f>
        <v>82800</v>
      </c>
      <c r="G441" s="66">
        <f t="shared" si="14"/>
        <v>0</v>
      </c>
      <c r="H441" s="65">
        <f>63600+19200</f>
        <v>82800</v>
      </c>
      <c r="L441" s="88" t="s">
        <v>587</v>
      </c>
      <c r="M441" s="64" t="s">
        <v>654</v>
      </c>
      <c r="N441" s="64" t="s">
        <v>906</v>
      </c>
      <c r="O441" s="63" t="s">
        <v>440</v>
      </c>
      <c r="P441" s="77" t="s">
        <v>449</v>
      </c>
      <c r="Q441" s="65">
        <v>0</v>
      </c>
      <c r="R441" s="66">
        <f t="shared" si="15"/>
        <v>82800</v>
      </c>
      <c r="S441" s="65">
        <f>63600+19200</f>
        <v>82800</v>
      </c>
      <c r="T441" s="65">
        <f>63600+19200</f>
        <v>82800</v>
      </c>
      <c r="U441" s="66">
        <f t="shared" si="16"/>
        <v>-82800</v>
      </c>
      <c r="V441" s="65"/>
    </row>
    <row r="442" spans="1:22" ht="31.5" hidden="1" customHeight="1" x14ac:dyDescent="0.2">
      <c r="A442" s="88" t="s">
        <v>587</v>
      </c>
      <c r="B442" s="64" t="s">
        <v>654</v>
      </c>
      <c r="C442" s="64" t="s">
        <v>906</v>
      </c>
      <c r="D442" s="63" t="s">
        <v>441</v>
      </c>
      <c r="E442" s="77" t="s">
        <v>1188</v>
      </c>
      <c r="F442" s="65">
        <v>1100</v>
      </c>
      <c r="G442" s="66">
        <f t="shared" si="14"/>
        <v>0</v>
      </c>
      <c r="H442" s="65">
        <v>1100</v>
      </c>
      <c r="L442" s="88" t="s">
        <v>587</v>
      </c>
      <c r="M442" s="64" t="s">
        <v>654</v>
      </c>
      <c r="N442" s="64" t="s">
        <v>906</v>
      </c>
      <c r="O442" s="63" t="s">
        <v>441</v>
      </c>
      <c r="P442" s="77" t="s">
        <v>450</v>
      </c>
      <c r="Q442" s="65">
        <v>0</v>
      </c>
      <c r="R442" s="66">
        <f t="shared" si="15"/>
        <v>0</v>
      </c>
      <c r="S442" s="65">
        <v>0</v>
      </c>
      <c r="T442" s="65">
        <v>0</v>
      </c>
      <c r="U442" s="66">
        <f t="shared" si="16"/>
        <v>0</v>
      </c>
      <c r="V442" s="65"/>
    </row>
    <row r="443" spans="1:22" ht="31.5" hidden="1" customHeight="1" x14ac:dyDescent="0.2">
      <c r="A443" s="88" t="s">
        <v>587</v>
      </c>
      <c r="B443" s="64" t="s">
        <v>654</v>
      </c>
      <c r="C443" s="64" t="s">
        <v>906</v>
      </c>
      <c r="D443" s="63" t="s">
        <v>439</v>
      </c>
      <c r="E443" s="77" t="s">
        <v>1190</v>
      </c>
      <c r="F443" s="65">
        <f>4000+5500+2000+3500+126500</f>
        <v>141500</v>
      </c>
      <c r="G443" s="66">
        <f t="shared" si="14"/>
        <v>0</v>
      </c>
      <c r="H443" s="65">
        <f>4000+5500+2000+3500+126500</f>
        <v>141500</v>
      </c>
      <c r="L443" s="88" t="s">
        <v>587</v>
      </c>
      <c r="M443" s="64" t="s">
        <v>654</v>
      </c>
      <c r="N443" s="64" t="s">
        <v>906</v>
      </c>
      <c r="O443" s="63" t="s">
        <v>439</v>
      </c>
      <c r="P443" s="77" t="s">
        <v>452</v>
      </c>
      <c r="Q443" s="65">
        <v>0</v>
      </c>
      <c r="R443" s="66">
        <f t="shared" si="15"/>
        <v>0</v>
      </c>
      <c r="S443" s="65">
        <v>0</v>
      </c>
      <c r="T443" s="65">
        <v>0</v>
      </c>
      <c r="U443" s="66">
        <f t="shared" si="16"/>
        <v>0</v>
      </c>
      <c r="V443" s="65"/>
    </row>
    <row r="444" spans="1:22" ht="87" hidden="1" customHeight="1" x14ac:dyDescent="0.2">
      <c r="A444" s="88" t="s">
        <v>587</v>
      </c>
      <c r="B444" s="64" t="s">
        <v>654</v>
      </c>
      <c r="C444" s="64" t="s">
        <v>939</v>
      </c>
      <c r="D444" s="63"/>
      <c r="E444" s="77" t="s">
        <v>1095</v>
      </c>
      <c r="F444" s="65">
        <f>F445</f>
        <v>22500</v>
      </c>
      <c r="G444" s="66">
        <f t="shared" si="14"/>
        <v>-22500</v>
      </c>
      <c r="H444" s="65">
        <f>H445</f>
        <v>0</v>
      </c>
      <c r="L444" s="88" t="s">
        <v>587</v>
      </c>
      <c r="M444" s="64" t="s">
        <v>654</v>
      </c>
      <c r="N444" s="64" t="s">
        <v>939</v>
      </c>
      <c r="O444" s="63"/>
      <c r="P444" s="77" t="s">
        <v>969</v>
      </c>
      <c r="Q444" s="65"/>
      <c r="R444" s="66"/>
      <c r="S444" s="65">
        <f>S445</f>
        <v>0</v>
      </c>
      <c r="T444" s="65">
        <f>T445</f>
        <v>0</v>
      </c>
      <c r="U444" s="66"/>
      <c r="V444" s="65"/>
    </row>
    <row r="445" spans="1:22" ht="86.25" hidden="1" customHeight="1" x14ac:dyDescent="0.2">
      <c r="A445" s="88" t="s">
        <v>587</v>
      </c>
      <c r="B445" s="64" t="s">
        <v>654</v>
      </c>
      <c r="C445" s="64" t="s">
        <v>771</v>
      </c>
      <c r="D445" s="63"/>
      <c r="E445" s="77" t="s">
        <v>1096</v>
      </c>
      <c r="F445" s="65">
        <f>F446</f>
        <v>22500</v>
      </c>
      <c r="G445" s="66">
        <f t="shared" si="14"/>
        <v>-22500</v>
      </c>
      <c r="H445" s="65">
        <f>H446</f>
        <v>0</v>
      </c>
      <c r="L445" s="88" t="s">
        <v>587</v>
      </c>
      <c r="M445" s="64" t="s">
        <v>654</v>
      </c>
      <c r="N445" s="64" t="s">
        <v>771</v>
      </c>
      <c r="O445" s="63"/>
      <c r="P445" s="77" t="s">
        <v>778</v>
      </c>
      <c r="Q445" s="65">
        <f>Q446</f>
        <v>0</v>
      </c>
      <c r="R445" s="66">
        <f t="shared" si="15"/>
        <v>0</v>
      </c>
      <c r="S445" s="65">
        <f>S446</f>
        <v>0</v>
      </c>
      <c r="T445" s="65">
        <f>T446</f>
        <v>0</v>
      </c>
      <c r="U445" s="66">
        <f t="shared" si="16"/>
        <v>0</v>
      </c>
      <c r="V445" s="65"/>
    </row>
    <row r="446" spans="1:22" ht="27" hidden="1" customHeight="1" x14ac:dyDescent="0.2">
      <c r="A446" s="88" t="s">
        <v>587</v>
      </c>
      <c r="B446" s="64" t="s">
        <v>654</v>
      </c>
      <c r="C446" s="64" t="s">
        <v>771</v>
      </c>
      <c r="D446" s="63" t="s">
        <v>439</v>
      </c>
      <c r="E446" s="77" t="s">
        <v>452</v>
      </c>
      <c r="F446" s="65">
        <v>22500</v>
      </c>
      <c r="G446" s="66">
        <f t="shared" si="14"/>
        <v>-22500</v>
      </c>
      <c r="H446" s="65">
        <v>0</v>
      </c>
      <c r="L446" s="88" t="s">
        <v>587</v>
      </c>
      <c r="M446" s="64" t="s">
        <v>654</v>
      </c>
      <c r="N446" s="64" t="s">
        <v>771</v>
      </c>
      <c r="O446" s="63" t="s">
        <v>439</v>
      </c>
      <c r="P446" s="77" t="s">
        <v>452</v>
      </c>
      <c r="Q446" s="65">
        <v>0</v>
      </c>
      <c r="R446" s="66">
        <f t="shared" si="15"/>
        <v>0</v>
      </c>
      <c r="S446" s="65">
        <v>0</v>
      </c>
      <c r="T446" s="65">
        <v>0</v>
      </c>
      <c r="U446" s="66">
        <f t="shared" si="16"/>
        <v>0</v>
      </c>
      <c r="V446" s="65"/>
    </row>
    <row r="447" spans="1:22" ht="29.25" customHeight="1" x14ac:dyDescent="0.2">
      <c r="A447" s="88" t="s">
        <v>587</v>
      </c>
      <c r="B447" s="64" t="s">
        <v>654</v>
      </c>
      <c r="C447" s="64" t="s">
        <v>585</v>
      </c>
      <c r="D447" s="63"/>
      <c r="E447" s="77" t="s">
        <v>227</v>
      </c>
      <c r="F447" s="65">
        <f>F448+F449</f>
        <v>0</v>
      </c>
      <c r="G447" s="66">
        <f t="shared" si="14"/>
        <v>0</v>
      </c>
      <c r="H447" s="65">
        <f>H448+H449</f>
        <v>0</v>
      </c>
      <c r="L447" s="88" t="s">
        <v>587</v>
      </c>
      <c r="M447" s="64" t="s">
        <v>654</v>
      </c>
      <c r="N447" s="64" t="s">
        <v>585</v>
      </c>
      <c r="O447" s="63"/>
      <c r="P447" s="77" t="s">
        <v>227</v>
      </c>
      <c r="Q447" s="65">
        <f>Q448+Q449</f>
        <v>2231550</v>
      </c>
      <c r="R447" s="66">
        <f t="shared" si="15"/>
        <v>-2231550</v>
      </c>
      <c r="S447" s="65">
        <f>S448+S449</f>
        <v>0</v>
      </c>
      <c r="T447" s="65">
        <f>T448+T449</f>
        <v>0</v>
      </c>
      <c r="U447" s="66">
        <f t="shared" si="16"/>
        <v>0</v>
      </c>
      <c r="V447" s="65"/>
    </row>
    <row r="448" spans="1:22" ht="21" customHeight="1" x14ac:dyDescent="0.2">
      <c r="A448" s="88" t="s">
        <v>587</v>
      </c>
      <c r="B448" s="64" t="s">
        <v>654</v>
      </c>
      <c r="C448" s="64" t="s">
        <v>585</v>
      </c>
      <c r="D448" s="63" t="s">
        <v>440</v>
      </c>
      <c r="E448" s="77" t="s">
        <v>449</v>
      </c>
      <c r="F448" s="65">
        <v>0</v>
      </c>
      <c r="G448" s="66">
        <f t="shared" si="14"/>
        <v>0</v>
      </c>
      <c r="H448" s="65">
        <v>0</v>
      </c>
      <c r="L448" s="88" t="s">
        <v>587</v>
      </c>
      <c r="M448" s="64" t="s">
        <v>654</v>
      </c>
      <c r="N448" s="64" t="s">
        <v>585</v>
      </c>
      <c r="O448" s="63" t="s">
        <v>440</v>
      </c>
      <c r="P448" s="77" t="s">
        <v>449</v>
      </c>
      <c r="Q448" s="65">
        <f>1686900+509400</f>
        <v>2196300</v>
      </c>
      <c r="R448" s="66">
        <f t="shared" si="15"/>
        <v>-2196300</v>
      </c>
      <c r="S448" s="65">
        <v>0</v>
      </c>
      <c r="T448" s="65">
        <v>0</v>
      </c>
      <c r="U448" s="66">
        <f t="shared" si="16"/>
        <v>0</v>
      </c>
      <c r="V448" s="65"/>
    </row>
    <row r="449" spans="1:22" ht="24.75" customHeight="1" x14ac:dyDescent="0.2">
      <c r="A449" s="88" t="s">
        <v>587</v>
      </c>
      <c r="B449" s="64" t="s">
        <v>654</v>
      </c>
      <c r="C449" s="64" t="s">
        <v>585</v>
      </c>
      <c r="D449" s="63" t="s">
        <v>439</v>
      </c>
      <c r="E449" s="77" t="s">
        <v>452</v>
      </c>
      <c r="F449" s="65">
        <v>0</v>
      </c>
      <c r="G449" s="66">
        <f t="shared" si="14"/>
        <v>0</v>
      </c>
      <c r="H449" s="65">
        <v>0</v>
      </c>
      <c r="L449" s="88" t="s">
        <v>587</v>
      </c>
      <c r="M449" s="64" t="s">
        <v>654</v>
      </c>
      <c r="N449" s="64" t="s">
        <v>585</v>
      </c>
      <c r="O449" s="63" t="s">
        <v>439</v>
      </c>
      <c r="P449" s="77" t="s">
        <v>452</v>
      </c>
      <c r="Q449" s="65">
        <f>30687+4563</f>
        <v>35250</v>
      </c>
      <c r="R449" s="66">
        <f t="shared" si="15"/>
        <v>-35250</v>
      </c>
      <c r="S449" s="65">
        <v>0</v>
      </c>
      <c r="T449" s="65">
        <v>0</v>
      </c>
      <c r="U449" s="66">
        <f t="shared" si="16"/>
        <v>0</v>
      </c>
      <c r="V449" s="65"/>
    </row>
    <row r="450" spans="1:22" ht="32.25" hidden="1" customHeight="1" x14ac:dyDescent="0.2">
      <c r="A450" s="88" t="s">
        <v>587</v>
      </c>
      <c r="B450" s="64" t="s">
        <v>654</v>
      </c>
      <c r="C450" s="64" t="s">
        <v>696</v>
      </c>
      <c r="D450" s="63"/>
      <c r="E450" s="77" t="s">
        <v>697</v>
      </c>
      <c r="F450" s="65">
        <f>F451</f>
        <v>0</v>
      </c>
      <c r="G450" s="66">
        <f t="shared" si="14"/>
        <v>0</v>
      </c>
      <c r="H450" s="65">
        <f>H451</f>
        <v>0</v>
      </c>
      <c r="L450" s="88" t="s">
        <v>587</v>
      </c>
      <c r="M450" s="64" t="s">
        <v>654</v>
      </c>
      <c r="N450" s="64" t="s">
        <v>696</v>
      </c>
      <c r="O450" s="63"/>
      <c r="P450" s="77" t="s">
        <v>697</v>
      </c>
      <c r="Q450" s="65">
        <f>Q451</f>
        <v>82800</v>
      </c>
      <c r="R450" s="66">
        <f t="shared" si="15"/>
        <v>-82800</v>
      </c>
      <c r="S450" s="65">
        <f>S451</f>
        <v>0</v>
      </c>
      <c r="T450" s="65">
        <f>T451</f>
        <v>0</v>
      </c>
      <c r="U450" s="66">
        <f t="shared" si="16"/>
        <v>0</v>
      </c>
      <c r="V450" s="65"/>
    </row>
    <row r="451" spans="1:22" ht="21" hidden="1" customHeight="1" x14ac:dyDescent="0.2">
      <c r="A451" s="88" t="s">
        <v>587</v>
      </c>
      <c r="B451" s="64" t="s">
        <v>654</v>
      </c>
      <c r="C451" s="64" t="s">
        <v>696</v>
      </c>
      <c r="D451" s="63" t="s">
        <v>440</v>
      </c>
      <c r="E451" s="77" t="s">
        <v>449</v>
      </c>
      <c r="F451" s="65">
        <v>0</v>
      </c>
      <c r="G451" s="66">
        <f t="shared" si="14"/>
        <v>0</v>
      </c>
      <c r="H451" s="65">
        <v>0</v>
      </c>
      <c r="L451" s="88" t="s">
        <v>587</v>
      </c>
      <c r="M451" s="64" t="s">
        <v>654</v>
      </c>
      <c r="N451" s="64" t="s">
        <v>696</v>
      </c>
      <c r="O451" s="63" t="s">
        <v>440</v>
      </c>
      <c r="P451" s="77" t="s">
        <v>449</v>
      </c>
      <c r="Q451" s="65">
        <f>63600+19200</f>
        <v>82800</v>
      </c>
      <c r="R451" s="66">
        <f t="shared" si="15"/>
        <v>-82800</v>
      </c>
      <c r="S451" s="65">
        <v>0</v>
      </c>
      <c r="T451" s="65">
        <v>0</v>
      </c>
      <c r="U451" s="66">
        <f t="shared" si="16"/>
        <v>0</v>
      </c>
      <c r="V451" s="65"/>
    </row>
    <row r="452" spans="1:22" ht="41.25" hidden="1" customHeight="1" x14ac:dyDescent="0.2">
      <c r="A452" s="82" t="s">
        <v>605</v>
      </c>
      <c r="B452" s="84"/>
      <c r="C452" s="82"/>
      <c r="D452" s="82"/>
      <c r="E452" s="104" t="s">
        <v>1001</v>
      </c>
      <c r="F452" s="69">
        <f>F453+F483+F568+F578+F589+F620</f>
        <v>282683840.14999998</v>
      </c>
      <c r="G452" s="69">
        <f t="shared" ref="G452:G532" si="17">H452-F452</f>
        <v>11169258.840000033</v>
      </c>
      <c r="H452" s="69">
        <f>H453+H483+H568+H578+H589+H620</f>
        <v>293853098.99000001</v>
      </c>
      <c r="L452" s="82" t="s">
        <v>605</v>
      </c>
      <c r="M452" s="84"/>
      <c r="N452" s="82"/>
      <c r="O452" s="82"/>
      <c r="P452" s="77" t="s">
        <v>606</v>
      </c>
      <c r="Q452" s="69" t="e">
        <f>Q453+Q483+Q568+Q578+Q589+Q620</f>
        <v>#REF!</v>
      </c>
      <c r="R452" s="69" t="e">
        <f>R453+R483+R568+R578+R589+R620</f>
        <v>#REF!</v>
      </c>
      <c r="S452" s="69" t="e">
        <f>S453+S483+S568+S578+S589+S620</f>
        <v>#REF!</v>
      </c>
      <c r="T452" s="69" t="e">
        <f>T453+T483+T568+T578+T589+T620</f>
        <v>#REF!</v>
      </c>
      <c r="U452" s="69" t="e">
        <f>U453+U483+U568+U578+U589+U620</f>
        <v>#REF!</v>
      </c>
      <c r="V452" s="69"/>
    </row>
    <row r="453" spans="1:22" ht="15.75" hidden="1" customHeight="1" x14ac:dyDescent="0.2">
      <c r="A453" s="63" t="s">
        <v>605</v>
      </c>
      <c r="B453" s="63" t="s">
        <v>424</v>
      </c>
      <c r="C453" s="82"/>
      <c r="D453" s="82"/>
      <c r="E453" s="77" t="s">
        <v>425</v>
      </c>
      <c r="F453" s="66">
        <f>F455+F459+F470+F465+F467+F472+F474+F477+F479+F481+F463+F461</f>
        <v>55354580</v>
      </c>
      <c r="G453" s="66">
        <f t="shared" si="17"/>
        <v>3249507</v>
      </c>
      <c r="H453" s="66">
        <f>H455+H459+H470+H465+H467+H472+H474+H477+H479+H481+H463+H461</f>
        <v>58604087</v>
      </c>
      <c r="L453" s="63" t="s">
        <v>605</v>
      </c>
      <c r="M453" s="63" t="s">
        <v>424</v>
      </c>
      <c r="N453" s="82"/>
      <c r="O453" s="82"/>
      <c r="P453" s="77" t="s">
        <v>425</v>
      </c>
      <c r="Q453" s="66">
        <f>Q455+Q459+Q470+Q465+Q467+Q472+Q474+Q477+Q479+Q481</f>
        <v>45449611.5</v>
      </c>
      <c r="R453" s="66">
        <f t="shared" ref="R453:R550" si="18">S453-Q453</f>
        <v>10018243.5</v>
      </c>
      <c r="S453" s="66">
        <f>S455+S459+S470+S465+S467+S472+S474+S477+S479+S481+S463</f>
        <v>55467855</v>
      </c>
      <c r="T453" s="66">
        <f>T455+T459+T470+T465+T467+T472+T474+T477+T479+T481+T463</f>
        <v>52559847</v>
      </c>
      <c r="U453" s="66">
        <f t="shared" ref="U453:U550" si="19">V453-T453</f>
        <v>-52559847</v>
      </c>
      <c r="V453" s="66"/>
    </row>
    <row r="454" spans="1:22" ht="53.25" hidden="1" customHeight="1" x14ac:dyDescent="0.2">
      <c r="A454" s="63" t="s">
        <v>605</v>
      </c>
      <c r="B454" s="63" t="s">
        <v>424</v>
      </c>
      <c r="C454" s="63" t="s">
        <v>958</v>
      </c>
      <c r="D454" s="82"/>
      <c r="E454" s="77" t="s">
        <v>1129</v>
      </c>
      <c r="F454" s="66">
        <f>F455+F459</f>
        <v>10529580</v>
      </c>
      <c r="G454" s="66">
        <f t="shared" si="17"/>
        <v>230607</v>
      </c>
      <c r="H454" s="66">
        <f>H455+H459</f>
        <v>10760187</v>
      </c>
      <c r="L454" s="63" t="s">
        <v>605</v>
      </c>
      <c r="M454" s="63" t="s">
        <v>424</v>
      </c>
      <c r="N454" s="63" t="s">
        <v>958</v>
      </c>
      <c r="O454" s="82"/>
      <c r="P454" s="77" t="s">
        <v>990</v>
      </c>
      <c r="Q454" s="66"/>
      <c r="R454" s="66"/>
      <c r="S454" s="66">
        <f>S455+S459</f>
        <v>10692855</v>
      </c>
      <c r="T454" s="66">
        <f>T455+T459</f>
        <v>7784847</v>
      </c>
      <c r="U454" s="66"/>
      <c r="V454" s="66"/>
    </row>
    <row r="455" spans="1:22" ht="42" hidden="1" customHeight="1" x14ac:dyDescent="0.2">
      <c r="A455" s="63" t="s">
        <v>605</v>
      </c>
      <c r="B455" s="63" t="s">
        <v>424</v>
      </c>
      <c r="C455" s="63" t="s">
        <v>908</v>
      </c>
      <c r="D455" s="63"/>
      <c r="E455" s="77" t="s">
        <v>1130</v>
      </c>
      <c r="F455" s="66">
        <f>F456+F457+F458</f>
        <v>10373580</v>
      </c>
      <c r="G455" s="66">
        <f t="shared" si="17"/>
        <v>230607</v>
      </c>
      <c r="H455" s="66">
        <f>H456+H457+H458</f>
        <v>10604187</v>
      </c>
      <c r="L455" s="63" t="s">
        <v>605</v>
      </c>
      <c r="M455" s="63" t="s">
        <v>424</v>
      </c>
      <c r="N455" s="63" t="s">
        <v>908</v>
      </c>
      <c r="O455" s="63"/>
      <c r="P455" s="77" t="s">
        <v>821</v>
      </c>
      <c r="Q455" s="66">
        <f>Q456+Q457</f>
        <v>0</v>
      </c>
      <c r="R455" s="66">
        <f t="shared" si="18"/>
        <v>10536855</v>
      </c>
      <c r="S455" s="66">
        <f>S456+S457+S458</f>
        <v>10536855</v>
      </c>
      <c r="T455" s="66">
        <f>T456+T457+T458</f>
        <v>7628847</v>
      </c>
      <c r="U455" s="66">
        <f t="shared" si="19"/>
        <v>-7628847</v>
      </c>
      <c r="V455" s="66"/>
    </row>
    <row r="456" spans="1:22" ht="25.5" hidden="1" customHeight="1" x14ac:dyDescent="0.2">
      <c r="A456" s="63" t="s">
        <v>605</v>
      </c>
      <c r="B456" s="63" t="s">
        <v>424</v>
      </c>
      <c r="C456" s="63" t="s">
        <v>908</v>
      </c>
      <c r="D456" s="63" t="s">
        <v>439</v>
      </c>
      <c r="E456" s="77" t="s">
        <v>452</v>
      </c>
      <c r="F456" s="66">
        <v>0</v>
      </c>
      <c r="G456" s="66">
        <f t="shared" si="17"/>
        <v>0</v>
      </c>
      <c r="H456" s="66">
        <v>0</v>
      </c>
      <c r="L456" s="63" t="s">
        <v>605</v>
      </c>
      <c r="M456" s="63" t="s">
        <v>424</v>
      </c>
      <c r="N456" s="63" t="s">
        <v>908</v>
      </c>
      <c r="O456" s="63" t="s">
        <v>439</v>
      </c>
      <c r="P456" s="77" t="s">
        <v>452</v>
      </c>
      <c r="Q456" s="66">
        <v>0</v>
      </c>
      <c r="R456" s="66">
        <f t="shared" si="18"/>
        <v>0</v>
      </c>
      <c r="S456" s="66">
        <v>0</v>
      </c>
      <c r="T456" s="66">
        <v>0</v>
      </c>
      <c r="U456" s="66">
        <f t="shared" si="19"/>
        <v>0</v>
      </c>
      <c r="V456" s="66"/>
    </row>
    <row r="457" spans="1:22" ht="45.75" hidden="1" customHeight="1" x14ac:dyDescent="0.2">
      <c r="A457" s="63" t="s">
        <v>605</v>
      </c>
      <c r="B457" s="63" t="s">
        <v>424</v>
      </c>
      <c r="C457" s="63" t="s">
        <v>908</v>
      </c>
      <c r="D457" s="63">
        <v>611</v>
      </c>
      <c r="E457" s="77" t="s">
        <v>1193</v>
      </c>
      <c r="F457" s="66">
        <f>7051580-80000-55000+3877000-600000</f>
        <v>10193580</v>
      </c>
      <c r="G457" s="66">
        <f t="shared" si="17"/>
        <v>264607</v>
      </c>
      <c r="H457" s="66">
        <v>10458187</v>
      </c>
      <c r="L457" s="63" t="s">
        <v>605</v>
      </c>
      <c r="M457" s="63" t="s">
        <v>424</v>
      </c>
      <c r="N457" s="63" t="s">
        <v>908</v>
      </c>
      <c r="O457" s="63">
        <v>611</v>
      </c>
      <c r="P457" s="77" t="s">
        <v>455</v>
      </c>
      <c r="Q457" s="66">
        <v>0</v>
      </c>
      <c r="R457" s="66">
        <f t="shared" si="18"/>
        <v>10536855</v>
      </c>
      <c r="S457" s="66">
        <f>7051580-80000-55000+3877000-1000000+844205-100930</f>
        <v>10536855</v>
      </c>
      <c r="T457" s="66">
        <f>7051580-80000-55000+3877000-2000000-966873+4000-201860</f>
        <v>7628847</v>
      </c>
      <c r="U457" s="66">
        <f t="shared" si="19"/>
        <v>-7628847</v>
      </c>
      <c r="V457" s="66"/>
    </row>
    <row r="458" spans="1:22" ht="20.25" hidden="1" customHeight="1" x14ac:dyDescent="0.2">
      <c r="A458" s="63" t="s">
        <v>605</v>
      </c>
      <c r="B458" s="63" t="s">
        <v>424</v>
      </c>
      <c r="C458" s="63" t="s">
        <v>908</v>
      </c>
      <c r="D458" s="63" t="s">
        <v>334</v>
      </c>
      <c r="E458" s="77" t="s">
        <v>335</v>
      </c>
      <c r="F458" s="66">
        <v>180000</v>
      </c>
      <c r="G458" s="66">
        <f t="shared" si="17"/>
        <v>-34000</v>
      </c>
      <c r="H458" s="66">
        <v>146000</v>
      </c>
      <c r="L458" s="63" t="s">
        <v>605</v>
      </c>
      <c r="M458" s="63" t="s">
        <v>424</v>
      </c>
      <c r="N458" s="63" t="s">
        <v>908</v>
      </c>
      <c r="O458" s="63" t="s">
        <v>334</v>
      </c>
      <c r="P458" s="77" t="s">
        <v>335</v>
      </c>
      <c r="Q458" s="66"/>
      <c r="R458" s="66"/>
      <c r="S458" s="66">
        <v>0</v>
      </c>
      <c r="T458" s="66">
        <v>0</v>
      </c>
      <c r="U458" s="66"/>
      <c r="V458" s="66"/>
    </row>
    <row r="459" spans="1:22" ht="54" hidden="1" customHeight="1" x14ac:dyDescent="0.2">
      <c r="A459" s="63" t="s">
        <v>605</v>
      </c>
      <c r="B459" s="63" t="s">
        <v>424</v>
      </c>
      <c r="C459" s="63" t="s">
        <v>814</v>
      </c>
      <c r="D459" s="63"/>
      <c r="E459" s="77" t="s">
        <v>1131</v>
      </c>
      <c r="F459" s="66">
        <f>F460</f>
        <v>156000</v>
      </c>
      <c r="G459" s="66">
        <f t="shared" si="17"/>
        <v>0</v>
      </c>
      <c r="H459" s="66">
        <f>H460</f>
        <v>156000</v>
      </c>
      <c r="L459" s="63" t="s">
        <v>605</v>
      </c>
      <c r="M459" s="63" t="s">
        <v>424</v>
      </c>
      <c r="N459" s="63" t="s">
        <v>814</v>
      </c>
      <c r="O459" s="63"/>
      <c r="P459" s="77" t="s">
        <v>907</v>
      </c>
      <c r="Q459" s="66">
        <f>Q460</f>
        <v>0</v>
      </c>
      <c r="R459" s="66">
        <f t="shared" si="18"/>
        <v>156000</v>
      </c>
      <c r="S459" s="66">
        <f>S460</f>
        <v>156000</v>
      </c>
      <c r="T459" s="66">
        <f>T460</f>
        <v>156000</v>
      </c>
      <c r="U459" s="66">
        <f t="shared" si="19"/>
        <v>-156000</v>
      </c>
      <c r="V459" s="66"/>
    </row>
    <row r="460" spans="1:22" ht="46.5" hidden="1" customHeight="1" x14ac:dyDescent="0.2">
      <c r="A460" s="63" t="s">
        <v>605</v>
      </c>
      <c r="B460" s="63" t="s">
        <v>424</v>
      </c>
      <c r="C460" s="63" t="s">
        <v>814</v>
      </c>
      <c r="D460" s="63">
        <v>611</v>
      </c>
      <c r="E460" s="77" t="s">
        <v>1193</v>
      </c>
      <c r="F460" s="66">
        <v>156000</v>
      </c>
      <c r="G460" s="66">
        <f t="shared" si="17"/>
        <v>0</v>
      </c>
      <c r="H460" s="66">
        <v>156000</v>
      </c>
      <c r="L460" s="63" t="s">
        <v>605</v>
      </c>
      <c r="M460" s="63" t="s">
        <v>424</v>
      </c>
      <c r="N460" s="63" t="s">
        <v>814</v>
      </c>
      <c r="O460" s="63">
        <v>611</v>
      </c>
      <c r="P460" s="77" t="s">
        <v>455</v>
      </c>
      <c r="Q460" s="66">
        <v>0</v>
      </c>
      <c r="R460" s="66">
        <f t="shared" si="18"/>
        <v>156000</v>
      </c>
      <c r="S460" s="66">
        <v>156000</v>
      </c>
      <c r="T460" s="66">
        <v>156000</v>
      </c>
      <c r="U460" s="66">
        <f t="shared" si="19"/>
        <v>-156000</v>
      </c>
      <c r="V460" s="66"/>
    </row>
    <row r="461" spans="1:22" ht="46.5" hidden="1" customHeight="1" x14ac:dyDescent="0.2">
      <c r="A461" s="63" t="s">
        <v>605</v>
      </c>
      <c r="B461" s="63" t="s">
        <v>424</v>
      </c>
      <c r="C461" s="63" t="s">
        <v>1258</v>
      </c>
      <c r="D461" s="63"/>
      <c r="E461" s="77" t="s">
        <v>1259</v>
      </c>
      <c r="F461" s="66">
        <f>F462</f>
        <v>0</v>
      </c>
      <c r="G461" s="66">
        <f t="shared" si="17"/>
        <v>331000</v>
      </c>
      <c r="H461" s="66">
        <f>H462</f>
        <v>331000</v>
      </c>
      <c r="L461" s="63"/>
      <c r="M461" s="63"/>
      <c r="N461" s="63"/>
      <c r="O461" s="63"/>
      <c r="P461" s="77"/>
      <c r="Q461" s="66"/>
      <c r="R461" s="66"/>
      <c r="S461" s="66"/>
      <c r="T461" s="66"/>
      <c r="U461" s="66"/>
      <c r="V461" s="66"/>
    </row>
    <row r="462" spans="1:22" ht="21" hidden="1" customHeight="1" x14ac:dyDescent="0.2">
      <c r="A462" s="63" t="s">
        <v>605</v>
      </c>
      <c r="B462" s="63" t="s">
        <v>424</v>
      </c>
      <c r="C462" s="63" t="s">
        <v>1258</v>
      </c>
      <c r="D462" s="63" t="s">
        <v>334</v>
      </c>
      <c r="E462" s="77" t="s">
        <v>335</v>
      </c>
      <c r="F462" s="66">
        <v>0</v>
      </c>
      <c r="G462" s="66">
        <f t="shared" si="17"/>
        <v>331000</v>
      </c>
      <c r="H462" s="66">
        <v>331000</v>
      </c>
      <c r="L462" s="63"/>
      <c r="M462" s="63"/>
      <c r="N462" s="63"/>
      <c r="O462" s="63"/>
      <c r="P462" s="77"/>
      <c r="Q462" s="66"/>
      <c r="R462" s="66"/>
      <c r="S462" s="66"/>
      <c r="T462" s="66"/>
      <c r="U462" s="66"/>
      <c r="V462" s="66"/>
    </row>
    <row r="463" spans="1:22" ht="56.25" hidden="1" customHeight="1" x14ac:dyDescent="0.2">
      <c r="A463" s="63" t="s">
        <v>605</v>
      </c>
      <c r="B463" s="63" t="s">
        <v>424</v>
      </c>
      <c r="C463" s="63" t="s">
        <v>842</v>
      </c>
      <c r="D463" s="63"/>
      <c r="E463" s="77" t="s">
        <v>1132</v>
      </c>
      <c r="F463" s="66">
        <f>F464</f>
        <v>18008000</v>
      </c>
      <c r="G463" s="66">
        <f t="shared" si="17"/>
        <v>237000</v>
      </c>
      <c r="H463" s="66">
        <f>H464</f>
        <v>18245000</v>
      </c>
      <c r="L463" s="63" t="s">
        <v>605</v>
      </c>
      <c r="M463" s="63" t="s">
        <v>424</v>
      </c>
      <c r="N463" s="63" t="s">
        <v>842</v>
      </c>
      <c r="O463" s="63"/>
      <c r="P463" s="77" t="s">
        <v>821</v>
      </c>
      <c r="Q463" s="66"/>
      <c r="R463" s="66"/>
      <c r="S463" s="66">
        <f>S464</f>
        <v>18008000</v>
      </c>
      <c r="T463" s="66">
        <f>T464</f>
        <v>18008000</v>
      </c>
      <c r="U463" s="66"/>
      <c r="V463" s="66"/>
    </row>
    <row r="464" spans="1:22" ht="49.5" hidden="1" customHeight="1" x14ac:dyDescent="0.2">
      <c r="A464" s="63" t="s">
        <v>605</v>
      </c>
      <c r="B464" s="63" t="s">
        <v>424</v>
      </c>
      <c r="C464" s="63" t="s">
        <v>842</v>
      </c>
      <c r="D464" s="63">
        <v>611</v>
      </c>
      <c r="E464" s="77" t="s">
        <v>1193</v>
      </c>
      <c r="F464" s="66">
        <v>18008000</v>
      </c>
      <c r="G464" s="66">
        <f t="shared" si="17"/>
        <v>237000</v>
      </c>
      <c r="H464" s="66">
        <v>18245000</v>
      </c>
      <c r="L464" s="63" t="s">
        <v>605</v>
      </c>
      <c r="M464" s="63" t="s">
        <v>424</v>
      </c>
      <c r="N464" s="63" t="s">
        <v>842</v>
      </c>
      <c r="O464" s="63">
        <v>611</v>
      </c>
      <c r="P464" s="77" t="s">
        <v>455</v>
      </c>
      <c r="Q464" s="66"/>
      <c r="R464" s="66"/>
      <c r="S464" s="66">
        <v>18008000</v>
      </c>
      <c r="T464" s="66">
        <v>18008000</v>
      </c>
      <c r="U464" s="66"/>
      <c r="V464" s="66"/>
    </row>
    <row r="465" spans="1:22" ht="55.5" hidden="1" customHeight="1" x14ac:dyDescent="0.2">
      <c r="A465" s="63" t="s">
        <v>605</v>
      </c>
      <c r="B465" s="63" t="s">
        <v>424</v>
      </c>
      <c r="C465" s="63" t="s">
        <v>909</v>
      </c>
      <c r="D465" s="63"/>
      <c r="E465" s="77" t="s">
        <v>1132</v>
      </c>
      <c r="F465" s="66">
        <f>F466</f>
        <v>26742000</v>
      </c>
      <c r="G465" s="66">
        <f t="shared" si="17"/>
        <v>2310900</v>
      </c>
      <c r="H465" s="66">
        <f>H466</f>
        <v>29052900</v>
      </c>
      <c r="L465" s="63" t="s">
        <v>605</v>
      </c>
      <c r="M465" s="63" t="s">
        <v>424</v>
      </c>
      <c r="N465" s="63" t="s">
        <v>909</v>
      </c>
      <c r="O465" s="63"/>
      <c r="P465" s="77" t="s">
        <v>821</v>
      </c>
      <c r="Q465" s="66">
        <f>Q466</f>
        <v>0</v>
      </c>
      <c r="R465" s="66">
        <f t="shared" si="18"/>
        <v>26742000</v>
      </c>
      <c r="S465" s="66">
        <f>S466</f>
        <v>26742000</v>
      </c>
      <c r="T465" s="66">
        <f>T466</f>
        <v>26742000</v>
      </c>
      <c r="U465" s="66">
        <f t="shared" si="19"/>
        <v>-26742000</v>
      </c>
      <c r="V465" s="66"/>
    </row>
    <row r="466" spans="1:22" ht="49.5" hidden="1" customHeight="1" x14ac:dyDescent="0.2">
      <c r="A466" s="63" t="s">
        <v>605</v>
      </c>
      <c r="B466" s="63" t="s">
        <v>424</v>
      </c>
      <c r="C466" s="63" t="s">
        <v>909</v>
      </c>
      <c r="D466" s="63">
        <v>611</v>
      </c>
      <c r="E466" s="77" t="s">
        <v>1193</v>
      </c>
      <c r="F466" s="66">
        <v>26742000</v>
      </c>
      <c r="G466" s="66">
        <f t="shared" si="17"/>
        <v>2310900</v>
      </c>
      <c r="H466" s="66">
        <v>29052900</v>
      </c>
      <c r="L466" s="63" t="s">
        <v>605</v>
      </c>
      <c r="M466" s="63" t="s">
        <v>424</v>
      </c>
      <c r="N466" s="63" t="s">
        <v>909</v>
      </c>
      <c r="O466" s="63">
        <v>611</v>
      </c>
      <c r="P466" s="77" t="s">
        <v>455</v>
      </c>
      <c r="Q466" s="66">
        <v>0</v>
      </c>
      <c r="R466" s="66">
        <f t="shared" si="18"/>
        <v>26742000</v>
      </c>
      <c r="S466" s="66">
        <v>26742000</v>
      </c>
      <c r="T466" s="66">
        <v>26742000</v>
      </c>
      <c r="U466" s="66">
        <f t="shared" si="19"/>
        <v>-26742000</v>
      </c>
      <c r="V466" s="66"/>
    </row>
    <row r="467" spans="1:22" ht="56.25" hidden="1" customHeight="1" x14ac:dyDescent="0.2">
      <c r="A467" s="63" t="s">
        <v>605</v>
      </c>
      <c r="B467" s="63" t="s">
        <v>424</v>
      </c>
      <c r="C467" s="63" t="s">
        <v>910</v>
      </c>
      <c r="D467" s="63"/>
      <c r="E467" s="77" t="s">
        <v>1132</v>
      </c>
      <c r="F467" s="66">
        <f>F469+F468</f>
        <v>75000</v>
      </c>
      <c r="G467" s="66">
        <f t="shared" si="17"/>
        <v>0</v>
      </c>
      <c r="H467" s="66">
        <f>H469+H468</f>
        <v>75000</v>
      </c>
      <c r="L467" s="63" t="s">
        <v>605</v>
      </c>
      <c r="M467" s="63" t="s">
        <v>424</v>
      </c>
      <c r="N467" s="63" t="s">
        <v>910</v>
      </c>
      <c r="O467" s="63"/>
      <c r="P467" s="77" t="s">
        <v>821</v>
      </c>
      <c r="Q467" s="66">
        <f>Q469</f>
        <v>0</v>
      </c>
      <c r="R467" s="66">
        <f t="shared" si="18"/>
        <v>25000</v>
      </c>
      <c r="S467" s="66">
        <f>S469</f>
        <v>25000</v>
      </c>
      <c r="T467" s="66">
        <f>T469</f>
        <v>25000</v>
      </c>
      <c r="U467" s="66">
        <f t="shared" si="19"/>
        <v>-25000</v>
      </c>
      <c r="V467" s="66"/>
    </row>
    <row r="468" spans="1:22" ht="56.25" hidden="1" customHeight="1" x14ac:dyDescent="0.2">
      <c r="A468" s="63" t="s">
        <v>605</v>
      </c>
      <c r="B468" s="63" t="s">
        <v>424</v>
      </c>
      <c r="C468" s="63" t="s">
        <v>910</v>
      </c>
      <c r="D468" s="63">
        <v>611</v>
      </c>
      <c r="E468" s="77" t="s">
        <v>1193</v>
      </c>
      <c r="F468" s="66">
        <v>0</v>
      </c>
      <c r="G468" s="66">
        <f t="shared" si="17"/>
        <v>34345.919999999998</v>
      </c>
      <c r="H468" s="66">
        <v>34345.919999999998</v>
      </c>
      <c r="L468" s="63"/>
      <c r="M468" s="63"/>
      <c r="N468" s="63"/>
      <c r="O468" s="63"/>
      <c r="P468" s="77"/>
      <c r="Q468" s="66"/>
      <c r="R468" s="66"/>
      <c r="S468" s="66"/>
      <c r="T468" s="66"/>
      <c r="U468" s="66"/>
      <c r="V468" s="66"/>
    </row>
    <row r="469" spans="1:22" ht="17.25" hidden="1" customHeight="1" x14ac:dyDescent="0.2">
      <c r="A469" s="63" t="s">
        <v>605</v>
      </c>
      <c r="B469" s="63" t="s">
        <v>424</v>
      </c>
      <c r="C469" s="63" t="s">
        <v>910</v>
      </c>
      <c r="D469" s="63" t="s">
        <v>334</v>
      </c>
      <c r="E469" s="77" t="s">
        <v>335</v>
      </c>
      <c r="F469" s="66">
        <v>75000</v>
      </c>
      <c r="G469" s="66">
        <f t="shared" si="17"/>
        <v>-34345.919999999998</v>
      </c>
      <c r="H469" s="66">
        <v>40654.080000000002</v>
      </c>
      <c r="L469" s="63" t="s">
        <v>605</v>
      </c>
      <c r="M469" s="63" t="s">
        <v>424</v>
      </c>
      <c r="N469" s="63" t="s">
        <v>910</v>
      </c>
      <c r="O469" s="63" t="s">
        <v>334</v>
      </c>
      <c r="P469" s="77" t="s">
        <v>335</v>
      </c>
      <c r="Q469" s="66">
        <v>0</v>
      </c>
      <c r="R469" s="66">
        <f t="shared" si="18"/>
        <v>25000</v>
      </c>
      <c r="S469" s="66">
        <v>25000</v>
      </c>
      <c r="T469" s="66">
        <v>25000</v>
      </c>
      <c r="U469" s="66">
        <f t="shared" si="19"/>
        <v>-25000</v>
      </c>
      <c r="V469" s="66"/>
    </row>
    <row r="470" spans="1:22" ht="48" hidden="1" customHeight="1" x14ac:dyDescent="0.2">
      <c r="A470" s="63" t="s">
        <v>605</v>
      </c>
      <c r="B470" s="63" t="s">
        <v>424</v>
      </c>
      <c r="C470" s="63" t="s">
        <v>1212</v>
      </c>
      <c r="D470" s="63"/>
      <c r="E470" s="77" t="s">
        <v>1240</v>
      </c>
      <c r="F470" s="66">
        <f>F471</f>
        <v>0</v>
      </c>
      <c r="G470" s="66">
        <f t="shared" si="17"/>
        <v>140000</v>
      </c>
      <c r="H470" s="66">
        <f>H471</f>
        <v>140000</v>
      </c>
      <c r="L470" s="63" t="s">
        <v>605</v>
      </c>
      <c r="M470" s="63" t="s">
        <v>424</v>
      </c>
      <c r="N470" s="63" t="s">
        <v>813</v>
      </c>
      <c r="O470" s="63"/>
      <c r="P470" s="77" t="s">
        <v>822</v>
      </c>
      <c r="Q470" s="66">
        <f>Q471</f>
        <v>0</v>
      </c>
      <c r="R470" s="66">
        <f t="shared" si="18"/>
        <v>0</v>
      </c>
      <c r="S470" s="66">
        <f>S471</f>
        <v>0</v>
      </c>
      <c r="T470" s="66">
        <f>T471</f>
        <v>0</v>
      </c>
      <c r="U470" s="66">
        <f t="shared" si="19"/>
        <v>0</v>
      </c>
      <c r="V470" s="66"/>
    </row>
    <row r="471" spans="1:22" ht="23.25" hidden="1" customHeight="1" x14ac:dyDescent="0.2">
      <c r="A471" s="63" t="s">
        <v>605</v>
      </c>
      <c r="B471" s="63" t="s">
        <v>424</v>
      </c>
      <c r="C471" s="63" t="s">
        <v>1212</v>
      </c>
      <c r="D471" s="63" t="s">
        <v>334</v>
      </c>
      <c r="E471" s="77" t="s">
        <v>335</v>
      </c>
      <c r="F471" s="66">
        <v>0</v>
      </c>
      <c r="G471" s="66">
        <f t="shared" si="17"/>
        <v>140000</v>
      </c>
      <c r="H471" s="66">
        <v>140000</v>
      </c>
      <c r="L471" s="63" t="s">
        <v>605</v>
      </c>
      <c r="M471" s="63" t="s">
        <v>424</v>
      </c>
      <c r="N471" s="63" t="s">
        <v>813</v>
      </c>
      <c r="O471" s="63">
        <v>611</v>
      </c>
      <c r="P471" s="77" t="s">
        <v>455</v>
      </c>
      <c r="Q471" s="66">
        <v>0</v>
      </c>
      <c r="R471" s="66">
        <f t="shared" si="18"/>
        <v>0</v>
      </c>
      <c r="S471" s="66">
        <v>0</v>
      </c>
      <c r="T471" s="66">
        <v>0</v>
      </c>
      <c r="U471" s="66">
        <f t="shared" si="19"/>
        <v>0</v>
      </c>
      <c r="V471" s="66"/>
    </row>
    <row r="472" spans="1:22" ht="27" customHeight="1" x14ac:dyDescent="0.2">
      <c r="A472" s="63" t="s">
        <v>605</v>
      </c>
      <c r="B472" s="63" t="s">
        <v>424</v>
      </c>
      <c r="C472" s="63">
        <v>4219900</v>
      </c>
      <c r="D472" s="63"/>
      <c r="E472" s="77" t="s">
        <v>73</v>
      </c>
      <c r="F472" s="66">
        <f>F473</f>
        <v>0</v>
      </c>
      <c r="G472" s="66">
        <f t="shared" si="17"/>
        <v>0</v>
      </c>
      <c r="H472" s="66">
        <f>H473</f>
        <v>0</v>
      </c>
      <c r="L472" s="63" t="s">
        <v>605</v>
      </c>
      <c r="M472" s="63" t="s">
        <v>424</v>
      </c>
      <c r="N472" s="63">
        <v>4219900</v>
      </c>
      <c r="O472" s="63"/>
      <c r="P472" s="77" t="s">
        <v>73</v>
      </c>
      <c r="Q472" s="66">
        <f>Q473</f>
        <v>34007410</v>
      </c>
      <c r="R472" s="66">
        <f t="shared" si="18"/>
        <v>-34007410</v>
      </c>
      <c r="S472" s="66">
        <f>S473</f>
        <v>0</v>
      </c>
      <c r="T472" s="66">
        <f>T473</f>
        <v>0</v>
      </c>
      <c r="U472" s="66">
        <f t="shared" si="19"/>
        <v>0</v>
      </c>
      <c r="V472" s="66"/>
    </row>
    <row r="473" spans="1:22" ht="33.75" customHeight="1" x14ac:dyDescent="0.2">
      <c r="A473" s="63" t="s">
        <v>605</v>
      </c>
      <c r="B473" s="63" t="s">
        <v>424</v>
      </c>
      <c r="C473" s="63">
        <v>4219900</v>
      </c>
      <c r="D473" s="63">
        <v>611</v>
      </c>
      <c r="E473" s="77" t="s">
        <v>455</v>
      </c>
      <c r="F473" s="66">
        <v>0</v>
      </c>
      <c r="G473" s="66">
        <f t="shared" si="17"/>
        <v>0</v>
      </c>
      <c r="H473" s="66">
        <v>0</v>
      </c>
      <c r="L473" s="63" t="s">
        <v>605</v>
      </c>
      <c r="M473" s="63" t="s">
        <v>424</v>
      </c>
      <c r="N473" s="63">
        <v>4219900</v>
      </c>
      <c r="O473" s="63">
        <v>611</v>
      </c>
      <c r="P473" s="77" t="s">
        <v>455</v>
      </c>
      <c r="Q473" s="66">
        <v>34007410</v>
      </c>
      <c r="R473" s="66">
        <f t="shared" si="18"/>
        <v>-34007410</v>
      </c>
      <c r="S473" s="66">
        <v>0</v>
      </c>
      <c r="T473" s="66">
        <v>0</v>
      </c>
      <c r="U473" s="66">
        <f t="shared" si="19"/>
        <v>0</v>
      </c>
      <c r="V473" s="66"/>
    </row>
    <row r="474" spans="1:22" ht="37.5" hidden="1" customHeight="1" x14ac:dyDescent="0.2">
      <c r="A474" s="63" t="s">
        <v>605</v>
      </c>
      <c r="B474" s="63" t="s">
        <v>424</v>
      </c>
      <c r="C474" s="63">
        <v>7951200</v>
      </c>
      <c r="D474" s="63"/>
      <c r="E474" s="77" t="s">
        <v>722</v>
      </c>
      <c r="F474" s="66">
        <f>F475+F476</f>
        <v>0</v>
      </c>
      <c r="G474" s="66">
        <f t="shared" si="17"/>
        <v>0</v>
      </c>
      <c r="H474" s="66">
        <f>H475+H476</f>
        <v>0</v>
      </c>
      <c r="L474" s="63" t="s">
        <v>605</v>
      </c>
      <c r="M474" s="63" t="s">
        <v>424</v>
      </c>
      <c r="N474" s="63">
        <v>7951200</v>
      </c>
      <c r="O474" s="63"/>
      <c r="P474" s="77" t="s">
        <v>722</v>
      </c>
      <c r="Q474" s="66">
        <f>Q475+Q476</f>
        <v>6137091.5</v>
      </c>
      <c r="R474" s="66">
        <f t="shared" si="18"/>
        <v>-6137091.5</v>
      </c>
      <c r="S474" s="66">
        <f>S475+S476</f>
        <v>0</v>
      </c>
      <c r="T474" s="66">
        <f>T475+T476</f>
        <v>0</v>
      </c>
      <c r="U474" s="66">
        <f t="shared" si="19"/>
        <v>0</v>
      </c>
      <c r="V474" s="66"/>
    </row>
    <row r="475" spans="1:22" ht="26.25" hidden="1" customHeight="1" x14ac:dyDescent="0.2">
      <c r="A475" s="63" t="s">
        <v>605</v>
      </c>
      <c r="B475" s="63" t="s">
        <v>424</v>
      </c>
      <c r="C475" s="63">
        <v>7951200</v>
      </c>
      <c r="D475" s="63">
        <v>244</v>
      </c>
      <c r="E475" s="77" t="s">
        <v>452</v>
      </c>
      <c r="F475" s="66">
        <v>0</v>
      </c>
      <c r="G475" s="66">
        <f t="shared" si="17"/>
        <v>0</v>
      </c>
      <c r="H475" s="66">
        <v>0</v>
      </c>
      <c r="L475" s="63" t="s">
        <v>605</v>
      </c>
      <c r="M475" s="63" t="s">
        <v>424</v>
      </c>
      <c r="N475" s="63">
        <v>7951200</v>
      </c>
      <c r="O475" s="63">
        <v>244</v>
      </c>
      <c r="P475" s="77" t="s">
        <v>452</v>
      </c>
      <c r="Q475" s="66">
        <v>5224085.5</v>
      </c>
      <c r="R475" s="66">
        <f t="shared" si="18"/>
        <v>-5224085.5</v>
      </c>
      <c r="S475" s="66">
        <v>0</v>
      </c>
      <c r="T475" s="66">
        <v>0</v>
      </c>
      <c r="U475" s="66">
        <f t="shared" si="19"/>
        <v>0</v>
      </c>
      <c r="V475" s="66"/>
    </row>
    <row r="476" spans="1:22" ht="34.5" hidden="1" customHeight="1" x14ac:dyDescent="0.2">
      <c r="A476" s="63" t="s">
        <v>605</v>
      </c>
      <c r="B476" s="63" t="s">
        <v>424</v>
      </c>
      <c r="C476" s="63">
        <v>7951200</v>
      </c>
      <c r="D476" s="63">
        <v>611</v>
      </c>
      <c r="E476" s="77" t="s">
        <v>455</v>
      </c>
      <c r="F476" s="66">
        <v>0</v>
      </c>
      <c r="G476" s="66">
        <f t="shared" si="17"/>
        <v>0</v>
      </c>
      <c r="H476" s="66">
        <v>0</v>
      </c>
      <c r="L476" s="63" t="s">
        <v>605</v>
      </c>
      <c r="M476" s="63" t="s">
        <v>424</v>
      </c>
      <c r="N476" s="63">
        <v>7951200</v>
      </c>
      <c r="O476" s="63">
        <v>611</v>
      </c>
      <c r="P476" s="77" t="s">
        <v>455</v>
      </c>
      <c r="Q476" s="66">
        <v>913006</v>
      </c>
      <c r="R476" s="66">
        <f t="shared" si="18"/>
        <v>-913006</v>
      </c>
      <c r="S476" s="66">
        <v>0</v>
      </c>
      <c r="T476" s="66">
        <v>0</v>
      </c>
      <c r="U476" s="66">
        <f t="shared" si="19"/>
        <v>0</v>
      </c>
      <c r="V476" s="66"/>
    </row>
    <row r="477" spans="1:22" ht="38.25" hidden="1" customHeight="1" x14ac:dyDescent="0.2">
      <c r="A477" s="63" t="s">
        <v>605</v>
      </c>
      <c r="B477" s="63" t="s">
        <v>424</v>
      </c>
      <c r="C477" s="63">
        <v>7951208</v>
      </c>
      <c r="D477" s="63"/>
      <c r="E477" s="77" t="s">
        <v>717</v>
      </c>
      <c r="F477" s="66">
        <f>F478</f>
        <v>0</v>
      </c>
      <c r="G477" s="66">
        <f t="shared" si="17"/>
        <v>0</v>
      </c>
      <c r="H477" s="66">
        <f>H478</f>
        <v>0</v>
      </c>
      <c r="L477" s="63" t="s">
        <v>605</v>
      </c>
      <c r="M477" s="63" t="s">
        <v>424</v>
      </c>
      <c r="N477" s="63">
        <v>7951208</v>
      </c>
      <c r="O477" s="63"/>
      <c r="P477" s="77" t="s">
        <v>717</v>
      </c>
      <c r="Q477" s="66">
        <f>Q478</f>
        <v>3931767</v>
      </c>
      <c r="R477" s="66">
        <f t="shared" si="18"/>
        <v>-3931767</v>
      </c>
      <c r="S477" s="66">
        <f>S478</f>
        <v>0</v>
      </c>
      <c r="T477" s="66">
        <f>T478</f>
        <v>0</v>
      </c>
      <c r="U477" s="66">
        <f t="shared" si="19"/>
        <v>0</v>
      </c>
      <c r="V477" s="66"/>
    </row>
    <row r="478" spans="1:22" ht="39" hidden="1" customHeight="1" x14ac:dyDescent="0.2">
      <c r="A478" s="63" t="s">
        <v>605</v>
      </c>
      <c r="B478" s="63" t="s">
        <v>424</v>
      </c>
      <c r="C478" s="63">
        <v>7951208</v>
      </c>
      <c r="D478" s="63" t="s">
        <v>445</v>
      </c>
      <c r="E478" s="77" t="s">
        <v>455</v>
      </c>
      <c r="F478" s="66">
        <v>0</v>
      </c>
      <c r="G478" s="66">
        <f t="shared" si="17"/>
        <v>0</v>
      </c>
      <c r="H478" s="66">
        <v>0</v>
      </c>
      <c r="L478" s="63" t="s">
        <v>605</v>
      </c>
      <c r="M478" s="63" t="s">
        <v>424</v>
      </c>
      <c r="N478" s="63">
        <v>7951208</v>
      </c>
      <c r="O478" s="63" t="s">
        <v>445</v>
      </c>
      <c r="P478" s="77" t="s">
        <v>455</v>
      </c>
      <c r="Q478" s="66">
        <v>3931767</v>
      </c>
      <c r="R478" s="66">
        <f t="shared" si="18"/>
        <v>-3931767</v>
      </c>
      <c r="S478" s="66">
        <v>0</v>
      </c>
      <c r="T478" s="66">
        <v>0</v>
      </c>
      <c r="U478" s="66">
        <f t="shared" si="19"/>
        <v>0</v>
      </c>
      <c r="V478" s="66"/>
    </row>
    <row r="479" spans="1:22" ht="36.75" hidden="1" customHeight="1" x14ac:dyDescent="0.2">
      <c r="A479" s="63" t="s">
        <v>605</v>
      </c>
      <c r="B479" s="63" t="s">
        <v>424</v>
      </c>
      <c r="C479" s="63">
        <v>7951209</v>
      </c>
      <c r="D479" s="63"/>
      <c r="E479" s="77" t="s">
        <v>718</v>
      </c>
      <c r="F479" s="66">
        <f>F480</f>
        <v>0</v>
      </c>
      <c r="G479" s="66">
        <f t="shared" si="17"/>
        <v>0</v>
      </c>
      <c r="H479" s="66">
        <f>H480</f>
        <v>0</v>
      </c>
      <c r="L479" s="63" t="s">
        <v>605</v>
      </c>
      <c r="M479" s="63" t="s">
        <v>424</v>
      </c>
      <c r="N479" s="63">
        <v>7951209</v>
      </c>
      <c r="O479" s="63"/>
      <c r="P479" s="77" t="s">
        <v>718</v>
      </c>
      <c r="Q479" s="66">
        <f>Q480</f>
        <v>1039042</v>
      </c>
      <c r="R479" s="66">
        <f t="shared" si="18"/>
        <v>-1039042</v>
      </c>
      <c r="S479" s="66">
        <f>S480</f>
        <v>0</v>
      </c>
      <c r="T479" s="66">
        <f>T480</f>
        <v>0</v>
      </c>
      <c r="U479" s="66">
        <f t="shared" si="19"/>
        <v>0</v>
      </c>
      <c r="V479" s="66"/>
    </row>
    <row r="480" spans="1:22" ht="39" hidden="1" customHeight="1" x14ac:dyDescent="0.2">
      <c r="A480" s="63" t="s">
        <v>605</v>
      </c>
      <c r="B480" s="63" t="s">
        <v>424</v>
      </c>
      <c r="C480" s="63">
        <v>7951209</v>
      </c>
      <c r="D480" s="63" t="s">
        <v>445</v>
      </c>
      <c r="E480" s="77" t="s">
        <v>455</v>
      </c>
      <c r="F480" s="66">
        <v>0</v>
      </c>
      <c r="G480" s="66">
        <f t="shared" si="17"/>
        <v>0</v>
      </c>
      <c r="H480" s="66">
        <v>0</v>
      </c>
      <c r="L480" s="63" t="s">
        <v>605</v>
      </c>
      <c r="M480" s="63" t="s">
        <v>424</v>
      </c>
      <c r="N480" s="63">
        <v>7951209</v>
      </c>
      <c r="O480" s="63" t="s">
        <v>445</v>
      </c>
      <c r="P480" s="77" t="s">
        <v>455</v>
      </c>
      <c r="Q480" s="66">
        <v>1039042</v>
      </c>
      <c r="R480" s="66">
        <f t="shared" si="18"/>
        <v>-1039042</v>
      </c>
      <c r="S480" s="66">
        <v>0</v>
      </c>
      <c r="T480" s="66">
        <v>0</v>
      </c>
      <c r="U480" s="66">
        <f t="shared" si="19"/>
        <v>0</v>
      </c>
      <c r="V480" s="66"/>
    </row>
    <row r="481" spans="1:22" ht="33.75" customHeight="1" x14ac:dyDescent="0.2">
      <c r="A481" s="63" t="s">
        <v>605</v>
      </c>
      <c r="B481" s="63" t="s">
        <v>424</v>
      </c>
      <c r="C481" s="63">
        <v>7951299</v>
      </c>
      <c r="D481" s="63"/>
      <c r="E481" s="77" t="s">
        <v>719</v>
      </c>
      <c r="F481" s="66">
        <f>F482</f>
        <v>0</v>
      </c>
      <c r="G481" s="66">
        <f t="shared" si="17"/>
        <v>0</v>
      </c>
      <c r="H481" s="66">
        <f>H482</f>
        <v>0</v>
      </c>
      <c r="L481" s="63" t="s">
        <v>605</v>
      </c>
      <c r="M481" s="63" t="s">
        <v>424</v>
      </c>
      <c r="N481" s="63">
        <v>7951299</v>
      </c>
      <c r="O481" s="63"/>
      <c r="P481" s="77" t="s">
        <v>719</v>
      </c>
      <c r="Q481" s="66">
        <f>Q482</f>
        <v>334301</v>
      </c>
      <c r="R481" s="66">
        <f t="shared" si="18"/>
        <v>-334301</v>
      </c>
      <c r="S481" s="66">
        <f>S482</f>
        <v>0</v>
      </c>
      <c r="T481" s="66">
        <f>T482</f>
        <v>0</v>
      </c>
      <c r="U481" s="66">
        <f t="shared" si="19"/>
        <v>0</v>
      </c>
      <c r="V481" s="66"/>
    </row>
    <row r="482" spans="1:22" ht="27" customHeight="1" x14ac:dyDescent="0.2">
      <c r="A482" s="63" t="s">
        <v>605</v>
      </c>
      <c r="B482" s="63" t="s">
        <v>424</v>
      </c>
      <c r="C482" s="63">
        <v>7951299</v>
      </c>
      <c r="D482" s="63" t="s">
        <v>439</v>
      </c>
      <c r="E482" s="77" t="s">
        <v>452</v>
      </c>
      <c r="F482" s="66">
        <v>0</v>
      </c>
      <c r="G482" s="66">
        <f t="shared" si="17"/>
        <v>0</v>
      </c>
      <c r="H482" s="66">
        <v>0</v>
      </c>
      <c r="L482" s="63" t="s">
        <v>605</v>
      </c>
      <c r="M482" s="63" t="s">
        <v>424</v>
      </c>
      <c r="N482" s="63">
        <v>7951299</v>
      </c>
      <c r="O482" s="63" t="s">
        <v>439</v>
      </c>
      <c r="P482" s="77" t="s">
        <v>452</v>
      </c>
      <c r="Q482" s="66">
        <v>334301</v>
      </c>
      <c r="R482" s="66">
        <f t="shared" si="18"/>
        <v>-334301</v>
      </c>
      <c r="S482" s="66">
        <v>0</v>
      </c>
      <c r="T482" s="66">
        <v>0</v>
      </c>
      <c r="U482" s="66">
        <f t="shared" si="19"/>
        <v>0</v>
      </c>
      <c r="V482" s="66"/>
    </row>
    <row r="483" spans="1:22" ht="17.25" hidden="1" customHeight="1" x14ac:dyDescent="0.2">
      <c r="A483" s="63" t="s">
        <v>605</v>
      </c>
      <c r="B483" s="63" t="s">
        <v>545</v>
      </c>
      <c r="C483" s="63"/>
      <c r="D483" s="63"/>
      <c r="E483" s="77" t="s">
        <v>546</v>
      </c>
      <c r="F483" s="66">
        <f>F487+F490+F508+F511+F520+F523+F528+F533+F538+F515+F517+F525+F535+F541+F543+F545+F547+F549+F551+F553+F556+F558+F560+F562+F564+F566+F494+F496+F498+F506+F492+F484+F501+F503+F530</f>
        <v>204107728</v>
      </c>
      <c r="G483" s="66">
        <f t="shared" si="17"/>
        <v>7243047.8400000036</v>
      </c>
      <c r="H483" s="66">
        <f>H487+H490+H508+H511+H520+H523+H528+H533+H538+H515+H517+H525+H535+H541+H543+H545+H547+H549+H551+H553+H556+H558+H560+H562+H564+H566+H494+H496+H498+H506+H492+H484+H501+H503+H530</f>
        <v>211350775.84</v>
      </c>
      <c r="L483" s="63" t="s">
        <v>605</v>
      </c>
      <c r="M483" s="63" t="s">
        <v>545</v>
      </c>
      <c r="N483" s="63"/>
      <c r="O483" s="63"/>
      <c r="P483" s="77" t="s">
        <v>546</v>
      </c>
      <c r="Q483" s="66" t="e">
        <f>Q487+Q490+Q508+Q511+Q520+Q523+Q528+#REF!+Q533+Q538+Q515+Q517+Q525+Q535+Q541+Q543+Q545+Q547+Q549+Q551+Q553+Q556+Q558+Q560+Q562+Q564+Q566</f>
        <v>#REF!</v>
      </c>
      <c r="R483" s="66" t="e">
        <f t="shared" si="18"/>
        <v>#REF!</v>
      </c>
      <c r="S483" s="66" t="e">
        <f>S487+S490+S508+S511+S520+S523+S528+#REF!+S533+S538+S515+S517+S525+S535+S541+S543+S545+S547+S549+S551+S553+S556+S558+S560+S562+S564+S566+S494+S496+S498</f>
        <v>#REF!</v>
      </c>
      <c r="T483" s="66" t="e">
        <f>T487+T490+T508+T511+T520+T523+T528+#REF!+T533+T538+T515+T517+T525+T535+T541+T543+T545+T547+T549+T551+T553+T556+T558+T560+T562+T564+T566+T494+T496+T498</f>
        <v>#REF!</v>
      </c>
      <c r="U483" s="66" t="e">
        <f t="shared" si="19"/>
        <v>#REF!</v>
      </c>
      <c r="V483" s="66"/>
    </row>
    <row r="484" spans="1:22" ht="34.5" hidden="1" customHeight="1" x14ac:dyDescent="0.2">
      <c r="A484" s="63" t="s">
        <v>605</v>
      </c>
      <c r="B484" s="63" t="s">
        <v>545</v>
      </c>
      <c r="C484" s="63" t="s">
        <v>1260</v>
      </c>
      <c r="D484" s="63"/>
      <c r="E484" s="77" t="s">
        <v>1261</v>
      </c>
      <c r="F484" s="66">
        <f>F485</f>
        <v>0</v>
      </c>
      <c r="G484" s="66">
        <f t="shared" si="17"/>
        <v>184673</v>
      </c>
      <c r="H484" s="66">
        <f>H485</f>
        <v>184673</v>
      </c>
      <c r="L484" s="63"/>
      <c r="M484" s="63"/>
      <c r="N484" s="63"/>
      <c r="O484" s="63"/>
      <c r="P484" s="77"/>
      <c r="Q484" s="66"/>
      <c r="R484" s="66"/>
      <c r="S484" s="66"/>
      <c r="T484" s="66"/>
      <c r="U484" s="66"/>
      <c r="V484" s="66"/>
    </row>
    <row r="485" spans="1:22" ht="46.5" hidden="1" customHeight="1" x14ac:dyDescent="0.2">
      <c r="A485" s="63" t="s">
        <v>605</v>
      </c>
      <c r="B485" s="63" t="s">
        <v>545</v>
      </c>
      <c r="C485" s="63" t="s">
        <v>1260</v>
      </c>
      <c r="D485" s="63" t="s">
        <v>445</v>
      </c>
      <c r="E485" s="77" t="s">
        <v>1193</v>
      </c>
      <c r="F485" s="66">
        <v>0</v>
      </c>
      <c r="G485" s="66">
        <f t="shared" si="17"/>
        <v>184673</v>
      </c>
      <c r="H485" s="66">
        <v>184673</v>
      </c>
      <c r="L485" s="63"/>
      <c r="M485" s="63"/>
      <c r="N485" s="63"/>
      <c r="O485" s="63"/>
      <c r="P485" s="77"/>
      <c r="Q485" s="66"/>
      <c r="R485" s="66"/>
      <c r="S485" s="66"/>
      <c r="T485" s="66"/>
      <c r="U485" s="66"/>
      <c r="V485" s="66"/>
    </row>
    <row r="486" spans="1:22" ht="60" hidden="1" customHeight="1" x14ac:dyDescent="0.2">
      <c r="A486" s="63" t="s">
        <v>605</v>
      </c>
      <c r="B486" s="63" t="s">
        <v>545</v>
      </c>
      <c r="C486" s="63" t="s">
        <v>959</v>
      </c>
      <c r="D486" s="63"/>
      <c r="E486" s="77" t="s">
        <v>1133</v>
      </c>
      <c r="F486" s="66">
        <f>F487+F490</f>
        <v>3579000</v>
      </c>
      <c r="G486" s="66">
        <f t="shared" si="17"/>
        <v>169188</v>
      </c>
      <c r="H486" s="66">
        <f>H487+H490</f>
        <v>3748188</v>
      </c>
      <c r="L486" s="63" t="s">
        <v>605</v>
      </c>
      <c r="M486" s="63" t="s">
        <v>545</v>
      </c>
      <c r="N486" s="63" t="s">
        <v>959</v>
      </c>
      <c r="O486" s="63"/>
      <c r="P486" s="77" t="s">
        <v>991</v>
      </c>
      <c r="Q486" s="66"/>
      <c r="R486" s="66"/>
      <c r="S486" s="66">
        <f>S487+S490</f>
        <v>3458000</v>
      </c>
      <c r="T486" s="66">
        <f>T487+T490</f>
        <v>3458000</v>
      </c>
      <c r="U486" s="66"/>
      <c r="V486" s="66"/>
    </row>
    <row r="487" spans="1:22" ht="77.25" hidden="1" customHeight="1" x14ac:dyDescent="0.2">
      <c r="A487" s="63" t="s">
        <v>605</v>
      </c>
      <c r="B487" s="63" t="s">
        <v>545</v>
      </c>
      <c r="C487" s="63" t="s">
        <v>766</v>
      </c>
      <c r="D487" s="63"/>
      <c r="E487" s="77" t="s">
        <v>1134</v>
      </c>
      <c r="F487" s="66">
        <f>F488+F489</f>
        <v>596600</v>
      </c>
      <c r="G487" s="66">
        <f t="shared" si="17"/>
        <v>50000</v>
      </c>
      <c r="H487" s="66">
        <f>H488+H489</f>
        <v>646600</v>
      </c>
      <c r="L487" s="63" t="s">
        <v>605</v>
      </c>
      <c r="M487" s="63" t="s">
        <v>545</v>
      </c>
      <c r="N487" s="63" t="s">
        <v>766</v>
      </c>
      <c r="O487" s="63"/>
      <c r="P487" s="77" t="s">
        <v>911</v>
      </c>
      <c r="Q487" s="66">
        <f>Q488</f>
        <v>0</v>
      </c>
      <c r="R487" s="66">
        <f t="shared" si="18"/>
        <v>475600</v>
      </c>
      <c r="S487" s="66">
        <f>S488</f>
        <v>475600</v>
      </c>
      <c r="T487" s="66">
        <f>T488</f>
        <v>475600</v>
      </c>
      <c r="U487" s="66">
        <f t="shared" si="19"/>
        <v>-475600</v>
      </c>
      <c r="V487" s="66"/>
    </row>
    <row r="488" spans="1:22" ht="47.25" hidden="1" customHeight="1" x14ac:dyDescent="0.2">
      <c r="A488" s="63" t="s">
        <v>605</v>
      </c>
      <c r="B488" s="63" t="s">
        <v>545</v>
      </c>
      <c r="C488" s="63" t="s">
        <v>766</v>
      </c>
      <c r="D488" s="63" t="s">
        <v>445</v>
      </c>
      <c r="E488" s="77" t="s">
        <v>1193</v>
      </c>
      <c r="F488" s="66">
        <v>475600</v>
      </c>
      <c r="G488" s="66">
        <f t="shared" si="17"/>
        <v>0</v>
      </c>
      <c r="H488" s="66">
        <v>475600</v>
      </c>
      <c r="L488" s="63" t="s">
        <v>605</v>
      </c>
      <c r="M488" s="63" t="s">
        <v>545</v>
      </c>
      <c r="N488" s="63" t="s">
        <v>766</v>
      </c>
      <c r="O488" s="63" t="s">
        <v>445</v>
      </c>
      <c r="P488" s="77" t="s">
        <v>455</v>
      </c>
      <c r="Q488" s="66">
        <v>0</v>
      </c>
      <c r="R488" s="66">
        <f t="shared" si="18"/>
        <v>475600</v>
      </c>
      <c r="S488" s="66">
        <v>475600</v>
      </c>
      <c r="T488" s="66">
        <v>475600</v>
      </c>
      <c r="U488" s="66">
        <f t="shared" si="19"/>
        <v>-475600</v>
      </c>
      <c r="V488" s="66"/>
    </row>
    <row r="489" spans="1:22" ht="24" hidden="1" customHeight="1" x14ac:dyDescent="0.2">
      <c r="A489" s="63" t="s">
        <v>605</v>
      </c>
      <c r="B489" s="63" t="s">
        <v>545</v>
      </c>
      <c r="C489" s="63" t="s">
        <v>766</v>
      </c>
      <c r="D489" s="63" t="s">
        <v>334</v>
      </c>
      <c r="E489" s="77" t="s">
        <v>335</v>
      </c>
      <c r="F489" s="66">
        <v>121000</v>
      </c>
      <c r="G489" s="66">
        <f t="shared" si="17"/>
        <v>50000</v>
      </c>
      <c r="H489" s="66">
        <v>171000</v>
      </c>
      <c r="L489" s="63"/>
      <c r="M489" s="63"/>
      <c r="N489" s="63"/>
      <c r="O489" s="63"/>
      <c r="P489" s="77"/>
      <c r="Q489" s="66"/>
      <c r="R489" s="66"/>
      <c r="S489" s="66"/>
      <c r="T489" s="66"/>
      <c r="U489" s="66"/>
      <c r="V489" s="66"/>
    </row>
    <row r="490" spans="1:22" ht="66" hidden="1" customHeight="1" x14ac:dyDescent="0.2">
      <c r="A490" s="63" t="s">
        <v>605</v>
      </c>
      <c r="B490" s="63" t="s">
        <v>545</v>
      </c>
      <c r="C490" s="63" t="s">
        <v>767</v>
      </c>
      <c r="D490" s="63"/>
      <c r="E490" s="77" t="s">
        <v>1135</v>
      </c>
      <c r="F490" s="66">
        <f>F491</f>
        <v>2982400</v>
      </c>
      <c r="G490" s="66">
        <f t="shared" si="17"/>
        <v>119188</v>
      </c>
      <c r="H490" s="66">
        <f>H491</f>
        <v>3101588</v>
      </c>
      <c r="L490" s="63" t="s">
        <v>605</v>
      </c>
      <c r="M490" s="63" t="s">
        <v>545</v>
      </c>
      <c r="N490" s="63" t="s">
        <v>767</v>
      </c>
      <c r="O490" s="63"/>
      <c r="P490" s="77" t="s">
        <v>823</v>
      </c>
      <c r="Q490" s="66">
        <f>Q491</f>
        <v>0</v>
      </c>
      <c r="R490" s="66">
        <f t="shared" si="18"/>
        <v>2982400</v>
      </c>
      <c r="S490" s="66">
        <f>S491</f>
        <v>2982400</v>
      </c>
      <c r="T490" s="66">
        <f>T491</f>
        <v>2982400</v>
      </c>
      <c r="U490" s="66">
        <f t="shared" si="19"/>
        <v>-2982400</v>
      </c>
      <c r="V490" s="66"/>
    </row>
    <row r="491" spans="1:22" ht="45" hidden="1" customHeight="1" x14ac:dyDescent="0.2">
      <c r="A491" s="63" t="s">
        <v>605</v>
      </c>
      <c r="B491" s="63" t="s">
        <v>545</v>
      </c>
      <c r="C491" s="63" t="s">
        <v>767</v>
      </c>
      <c r="D491" s="63" t="s">
        <v>445</v>
      </c>
      <c r="E491" s="77" t="s">
        <v>1193</v>
      </c>
      <c r="F491" s="66">
        <v>2982400</v>
      </c>
      <c r="G491" s="66">
        <f t="shared" si="17"/>
        <v>119188</v>
      </c>
      <c r="H491" s="66">
        <v>3101588</v>
      </c>
      <c r="L491" s="63" t="s">
        <v>605</v>
      </c>
      <c r="M491" s="63" t="s">
        <v>545</v>
      </c>
      <c r="N491" s="63" t="s">
        <v>767</v>
      </c>
      <c r="O491" s="63" t="s">
        <v>445</v>
      </c>
      <c r="P491" s="77" t="s">
        <v>455</v>
      </c>
      <c r="Q491" s="66">
        <v>0</v>
      </c>
      <c r="R491" s="66">
        <f t="shared" si="18"/>
        <v>2982400</v>
      </c>
      <c r="S491" s="66">
        <v>2982400</v>
      </c>
      <c r="T491" s="66">
        <v>2982400</v>
      </c>
      <c r="U491" s="66">
        <f t="shared" si="19"/>
        <v>-2982400</v>
      </c>
      <c r="V491" s="66"/>
    </row>
    <row r="492" spans="1:22" ht="55.5" hidden="1" customHeight="1" x14ac:dyDescent="0.2">
      <c r="A492" s="63" t="s">
        <v>605</v>
      </c>
      <c r="B492" s="63" t="s">
        <v>545</v>
      </c>
      <c r="C492" s="63" t="s">
        <v>842</v>
      </c>
      <c r="D492" s="63"/>
      <c r="E492" s="77" t="s">
        <v>1132</v>
      </c>
      <c r="F492" s="66">
        <f>F493</f>
        <v>1404000</v>
      </c>
      <c r="G492" s="66">
        <f t="shared" si="17"/>
        <v>0</v>
      </c>
      <c r="H492" s="66">
        <f>H493</f>
        <v>1404000</v>
      </c>
      <c r="L492" s="63"/>
      <c r="M492" s="63"/>
      <c r="N492" s="63"/>
      <c r="O492" s="63"/>
      <c r="P492" s="77"/>
      <c r="Q492" s="66"/>
      <c r="R492" s="66"/>
      <c r="S492" s="66"/>
      <c r="T492" s="66"/>
      <c r="U492" s="66"/>
      <c r="V492" s="66"/>
    </row>
    <row r="493" spans="1:22" ht="18.75" hidden="1" customHeight="1" x14ac:dyDescent="0.2">
      <c r="A493" s="63" t="s">
        <v>605</v>
      </c>
      <c r="B493" s="63" t="s">
        <v>545</v>
      </c>
      <c r="C493" s="63" t="s">
        <v>842</v>
      </c>
      <c r="D493" s="63" t="s">
        <v>334</v>
      </c>
      <c r="E493" s="77" t="s">
        <v>335</v>
      </c>
      <c r="F493" s="66">
        <v>1404000</v>
      </c>
      <c r="G493" s="66">
        <f t="shared" si="17"/>
        <v>0</v>
      </c>
      <c r="H493" s="66">
        <v>1404000</v>
      </c>
      <c r="L493" s="63"/>
      <c r="M493" s="63"/>
      <c r="N493" s="63"/>
      <c r="O493" s="63"/>
      <c r="P493" s="77"/>
      <c r="Q493" s="66"/>
      <c r="R493" s="66"/>
      <c r="S493" s="66"/>
      <c r="T493" s="66"/>
      <c r="U493" s="66"/>
      <c r="V493" s="66"/>
    </row>
    <row r="494" spans="1:22" ht="63" hidden="1" customHeight="1" x14ac:dyDescent="0.2">
      <c r="A494" s="66" t="s">
        <v>605</v>
      </c>
      <c r="B494" s="66" t="s">
        <v>545</v>
      </c>
      <c r="C494" s="66" t="s">
        <v>909</v>
      </c>
      <c r="D494" s="66"/>
      <c r="E494" s="77" t="s">
        <v>1136</v>
      </c>
      <c r="F494" s="66">
        <f>F495</f>
        <v>168065900</v>
      </c>
      <c r="G494" s="66">
        <f t="shared" si="17"/>
        <v>-21822700</v>
      </c>
      <c r="H494" s="66">
        <f>H495</f>
        <v>146243200</v>
      </c>
      <c r="L494" s="66" t="s">
        <v>605</v>
      </c>
      <c r="M494" s="66" t="s">
        <v>545</v>
      </c>
      <c r="N494" s="66" t="s">
        <v>909</v>
      </c>
      <c r="O494" s="66"/>
      <c r="P494" s="77" t="s">
        <v>843</v>
      </c>
      <c r="Q494" s="66">
        <f>Q495</f>
        <v>0</v>
      </c>
      <c r="R494" s="66">
        <f t="shared" ref="R494:R500" si="20">S494-Q494</f>
        <v>170432000</v>
      </c>
      <c r="S494" s="66">
        <f>S495</f>
        <v>170432000</v>
      </c>
      <c r="T494" s="66">
        <f>T495</f>
        <v>170432000</v>
      </c>
      <c r="U494" s="66"/>
      <c r="V494" s="66"/>
    </row>
    <row r="495" spans="1:22" ht="47.25" hidden="1" customHeight="1" x14ac:dyDescent="0.2">
      <c r="A495" s="66" t="s">
        <v>605</v>
      </c>
      <c r="B495" s="66" t="s">
        <v>545</v>
      </c>
      <c r="C495" s="66" t="s">
        <v>909</v>
      </c>
      <c r="D495" s="66" t="s">
        <v>445</v>
      </c>
      <c r="E495" s="77" t="s">
        <v>1193</v>
      </c>
      <c r="F495" s="66">
        <v>168065900</v>
      </c>
      <c r="G495" s="66">
        <f t="shared" si="17"/>
        <v>-21822700</v>
      </c>
      <c r="H495" s="66">
        <v>146243200</v>
      </c>
      <c r="L495" s="66" t="s">
        <v>605</v>
      </c>
      <c r="M495" s="66" t="s">
        <v>545</v>
      </c>
      <c r="N495" s="66" t="s">
        <v>909</v>
      </c>
      <c r="O495" s="66" t="s">
        <v>445</v>
      </c>
      <c r="P495" s="77" t="s">
        <v>455</v>
      </c>
      <c r="Q495" s="66">
        <v>0</v>
      </c>
      <c r="R495" s="66">
        <f t="shared" si="20"/>
        <v>170432000</v>
      </c>
      <c r="S495" s="66">
        <v>170432000</v>
      </c>
      <c r="T495" s="66">
        <v>170432000</v>
      </c>
      <c r="U495" s="66"/>
      <c r="V495" s="66"/>
    </row>
    <row r="496" spans="1:22" ht="53.25" hidden="1" customHeight="1" x14ac:dyDescent="0.2">
      <c r="A496" s="66" t="s">
        <v>605</v>
      </c>
      <c r="B496" s="66" t="s">
        <v>545</v>
      </c>
      <c r="C496" s="66" t="s">
        <v>915</v>
      </c>
      <c r="D496" s="66"/>
      <c r="E496" s="77" t="s">
        <v>1137</v>
      </c>
      <c r="F496" s="66">
        <f>F497</f>
        <v>2726000</v>
      </c>
      <c r="G496" s="66">
        <f t="shared" si="17"/>
        <v>0</v>
      </c>
      <c r="H496" s="66">
        <f>H497</f>
        <v>2726000</v>
      </c>
      <c r="L496" s="66" t="s">
        <v>605</v>
      </c>
      <c r="M496" s="66" t="s">
        <v>545</v>
      </c>
      <c r="N496" s="66" t="s">
        <v>915</v>
      </c>
      <c r="O496" s="66"/>
      <c r="P496" s="77" t="s">
        <v>824</v>
      </c>
      <c r="Q496" s="66">
        <f>Q497</f>
        <v>0</v>
      </c>
      <c r="R496" s="66">
        <f t="shared" si="20"/>
        <v>2726000</v>
      </c>
      <c r="S496" s="66">
        <f>S497</f>
        <v>2726000</v>
      </c>
      <c r="T496" s="66">
        <f>T497</f>
        <v>2726000</v>
      </c>
      <c r="U496" s="66"/>
      <c r="V496" s="66"/>
    </row>
    <row r="497" spans="1:22" ht="46.5" hidden="1" customHeight="1" x14ac:dyDescent="0.2">
      <c r="A497" s="66" t="s">
        <v>605</v>
      </c>
      <c r="B497" s="66" t="s">
        <v>545</v>
      </c>
      <c r="C497" s="66" t="s">
        <v>915</v>
      </c>
      <c r="D497" s="66" t="s">
        <v>445</v>
      </c>
      <c r="E497" s="77" t="s">
        <v>1193</v>
      </c>
      <c r="F497" s="66">
        <v>2726000</v>
      </c>
      <c r="G497" s="66">
        <f t="shared" si="17"/>
        <v>0</v>
      </c>
      <c r="H497" s="66">
        <v>2726000</v>
      </c>
      <c r="L497" s="66" t="s">
        <v>605</v>
      </c>
      <c r="M497" s="66" t="s">
        <v>545</v>
      </c>
      <c r="N497" s="66" t="s">
        <v>915</v>
      </c>
      <c r="O497" s="66" t="s">
        <v>445</v>
      </c>
      <c r="P497" s="77" t="s">
        <v>455</v>
      </c>
      <c r="Q497" s="66">
        <v>0</v>
      </c>
      <c r="R497" s="66">
        <f t="shared" si="20"/>
        <v>2726000</v>
      </c>
      <c r="S497" s="66">
        <v>2726000</v>
      </c>
      <c r="T497" s="66">
        <v>2726000</v>
      </c>
      <c r="U497" s="66"/>
      <c r="V497" s="66"/>
    </row>
    <row r="498" spans="1:22" ht="52.5" hidden="1" customHeight="1" x14ac:dyDescent="0.2">
      <c r="A498" s="66" t="s">
        <v>605</v>
      </c>
      <c r="B498" s="66" t="s">
        <v>545</v>
      </c>
      <c r="C498" s="66" t="s">
        <v>910</v>
      </c>
      <c r="D498" s="66"/>
      <c r="E498" s="77" t="s">
        <v>1136</v>
      </c>
      <c r="F498" s="66">
        <f>F500+F499</f>
        <v>1900000</v>
      </c>
      <c r="G498" s="66">
        <f t="shared" si="17"/>
        <v>0</v>
      </c>
      <c r="H498" s="66">
        <f>H500+H499</f>
        <v>1900000</v>
      </c>
      <c r="L498" s="66" t="s">
        <v>605</v>
      </c>
      <c r="M498" s="66" t="s">
        <v>545</v>
      </c>
      <c r="N498" s="66" t="s">
        <v>910</v>
      </c>
      <c r="O498" s="66"/>
      <c r="P498" s="77" t="s">
        <v>843</v>
      </c>
      <c r="Q498" s="66">
        <f>Q500</f>
        <v>0</v>
      </c>
      <c r="R498" s="66">
        <f t="shared" si="20"/>
        <v>1950000</v>
      </c>
      <c r="S498" s="66">
        <f>S500</f>
        <v>1950000</v>
      </c>
      <c r="T498" s="66">
        <f>T500</f>
        <v>1950000</v>
      </c>
      <c r="U498" s="66"/>
      <c r="V498" s="66"/>
    </row>
    <row r="499" spans="1:22" ht="52.5" hidden="1" customHeight="1" x14ac:dyDescent="0.2">
      <c r="A499" s="66" t="s">
        <v>605</v>
      </c>
      <c r="B499" s="66" t="s">
        <v>545</v>
      </c>
      <c r="C499" s="66" t="s">
        <v>910</v>
      </c>
      <c r="D499" s="66" t="s">
        <v>445</v>
      </c>
      <c r="E499" s="77" t="s">
        <v>1193</v>
      </c>
      <c r="F499" s="66">
        <v>0</v>
      </c>
      <c r="G499" s="66">
        <f t="shared" si="17"/>
        <v>1102856.3</v>
      </c>
      <c r="H499" s="66">
        <v>1102856.3</v>
      </c>
      <c r="L499" s="66"/>
      <c r="M499" s="66"/>
      <c r="N499" s="66"/>
      <c r="O499" s="66"/>
      <c r="P499" s="77"/>
      <c r="Q499" s="66"/>
      <c r="R499" s="66"/>
      <c r="S499" s="66"/>
      <c r="T499" s="66"/>
      <c r="U499" s="66"/>
      <c r="V499" s="66"/>
    </row>
    <row r="500" spans="1:22" ht="21.75" hidden="1" customHeight="1" x14ac:dyDescent="0.2">
      <c r="A500" s="66" t="s">
        <v>605</v>
      </c>
      <c r="B500" s="66" t="s">
        <v>545</v>
      </c>
      <c r="C500" s="66" t="s">
        <v>910</v>
      </c>
      <c r="D500" s="66" t="s">
        <v>334</v>
      </c>
      <c r="E500" s="77" t="s">
        <v>335</v>
      </c>
      <c r="F500" s="66">
        <v>1900000</v>
      </c>
      <c r="G500" s="66">
        <f t="shared" si="17"/>
        <v>-1102856.3</v>
      </c>
      <c r="H500" s="66">
        <v>797143.7</v>
      </c>
      <c r="L500" s="66" t="s">
        <v>605</v>
      </c>
      <c r="M500" s="66" t="s">
        <v>545</v>
      </c>
      <c r="N500" s="66" t="s">
        <v>910</v>
      </c>
      <c r="O500" s="66" t="s">
        <v>334</v>
      </c>
      <c r="P500" s="77" t="s">
        <v>335</v>
      </c>
      <c r="Q500" s="66">
        <v>0</v>
      </c>
      <c r="R500" s="66">
        <f t="shared" si="20"/>
        <v>1950000</v>
      </c>
      <c r="S500" s="66">
        <v>1950000</v>
      </c>
      <c r="T500" s="66">
        <v>1950000</v>
      </c>
      <c r="U500" s="66"/>
      <c r="V500" s="66"/>
    </row>
    <row r="501" spans="1:22" ht="58.5" hidden="1" customHeight="1" x14ac:dyDescent="0.2">
      <c r="A501" s="66" t="s">
        <v>605</v>
      </c>
      <c r="B501" s="66" t="s">
        <v>545</v>
      </c>
      <c r="C501" s="76" t="s">
        <v>1262</v>
      </c>
      <c r="D501" s="66"/>
      <c r="E501" s="77" t="s">
        <v>1141</v>
      </c>
      <c r="F501" s="66">
        <f>F502</f>
        <v>0</v>
      </c>
      <c r="G501" s="66">
        <f t="shared" si="17"/>
        <v>24502700</v>
      </c>
      <c r="H501" s="66">
        <f>H502</f>
        <v>24502700</v>
      </c>
      <c r="L501" s="66"/>
      <c r="M501" s="66"/>
      <c r="N501" s="66"/>
      <c r="O501" s="66"/>
      <c r="P501" s="77"/>
      <c r="Q501" s="66"/>
      <c r="R501" s="66"/>
      <c r="S501" s="66"/>
      <c r="T501" s="66"/>
      <c r="U501" s="66"/>
      <c r="V501" s="66"/>
    </row>
    <row r="502" spans="1:22" ht="42" hidden="1" customHeight="1" x14ac:dyDescent="0.2">
      <c r="A502" s="66" t="s">
        <v>605</v>
      </c>
      <c r="B502" s="66" t="s">
        <v>545</v>
      </c>
      <c r="C502" s="76" t="s">
        <v>1262</v>
      </c>
      <c r="D502" s="66" t="s">
        <v>445</v>
      </c>
      <c r="E502" s="77" t="s">
        <v>1193</v>
      </c>
      <c r="F502" s="66">
        <v>0</v>
      </c>
      <c r="G502" s="66">
        <f t="shared" si="17"/>
        <v>24502700</v>
      </c>
      <c r="H502" s="66">
        <v>24502700</v>
      </c>
      <c r="L502" s="66"/>
      <c r="M502" s="66"/>
      <c r="N502" s="66"/>
      <c r="O502" s="66"/>
      <c r="P502" s="77"/>
      <c r="Q502" s="66"/>
      <c r="R502" s="66"/>
      <c r="S502" s="66"/>
      <c r="T502" s="66"/>
      <c r="U502" s="66"/>
      <c r="V502" s="66"/>
    </row>
    <row r="503" spans="1:22" ht="35.25" hidden="1" customHeight="1" x14ac:dyDescent="0.2">
      <c r="A503" s="66" t="s">
        <v>605</v>
      </c>
      <c r="B503" s="66" t="s">
        <v>545</v>
      </c>
      <c r="C503" s="76" t="s">
        <v>1241</v>
      </c>
      <c r="D503" s="66"/>
      <c r="E503" s="77" t="s">
        <v>1242</v>
      </c>
      <c r="F503" s="66">
        <f>F504</f>
        <v>0</v>
      </c>
      <c r="G503" s="66">
        <f t="shared" si="17"/>
        <v>183194</v>
      </c>
      <c r="H503" s="66">
        <f>H504</f>
        <v>183194</v>
      </c>
      <c r="L503" s="66"/>
      <c r="M503" s="66"/>
      <c r="N503" s="66"/>
      <c r="O503" s="66"/>
      <c r="P503" s="77"/>
      <c r="Q503" s="66"/>
      <c r="R503" s="66"/>
      <c r="S503" s="66"/>
      <c r="T503" s="66"/>
      <c r="U503" s="66"/>
      <c r="V503" s="66"/>
    </row>
    <row r="504" spans="1:22" ht="45.75" hidden="1" customHeight="1" x14ac:dyDescent="0.2">
      <c r="A504" s="66" t="s">
        <v>605</v>
      </c>
      <c r="B504" s="66" t="s">
        <v>545</v>
      </c>
      <c r="C504" s="76" t="s">
        <v>1241</v>
      </c>
      <c r="D504" s="66" t="s">
        <v>445</v>
      </c>
      <c r="E504" s="77" t="s">
        <v>1193</v>
      </c>
      <c r="F504" s="66">
        <v>0</v>
      </c>
      <c r="G504" s="66">
        <f t="shared" si="17"/>
        <v>183194</v>
      </c>
      <c r="H504" s="66">
        <v>183194</v>
      </c>
      <c r="L504" s="66"/>
      <c r="M504" s="66"/>
      <c r="N504" s="66"/>
      <c r="O504" s="66"/>
      <c r="P504" s="77"/>
      <c r="Q504" s="66"/>
      <c r="R504" s="66"/>
      <c r="S504" s="66"/>
      <c r="T504" s="66"/>
      <c r="U504" s="66"/>
      <c r="V504" s="66"/>
    </row>
    <row r="505" spans="1:22" ht="54.75" hidden="1" customHeight="1" x14ac:dyDescent="0.2">
      <c r="A505" s="63" t="s">
        <v>605</v>
      </c>
      <c r="B505" s="63" t="s">
        <v>545</v>
      </c>
      <c r="C505" s="76" t="s">
        <v>960</v>
      </c>
      <c r="D505" s="66"/>
      <c r="E505" s="77" t="s">
        <v>1138</v>
      </c>
      <c r="F505" s="66">
        <f>F508+F511+F506</f>
        <v>20839821</v>
      </c>
      <c r="G505" s="66">
        <f t="shared" si="17"/>
        <v>2733266.84</v>
      </c>
      <c r="H505" s="66">
        <f>H508+H511+H506</f>
        <v>23573087.84</v>
      </c>
      <c r="L505" s="63" t="s">
        <v>605</v>
      </c>
      <c r="M505" s="63" t="s">
        <v>545</v>
      </c>
      <c r="N505" s="76" t="s">
        <v>960</v>
      </c>
      <c r="O505" s="66"/>
      <c r="P505" s="77" t="s">
        <v>992</v>
      </c>
      <c r="Q505" s="66"/>
      <c r="R505" s="66"/>
      <c r="S505" s="66">
        <f>S508+S511</f>
        <v>17278080</v>
      </c>
      <c r="T505" s="66">
        <f>T508+T511</f>
        <v>17278080</v>
      </c>
      <c r="U505" s="66"/>
      <c r="V505" s="66"/>
    </row>
    <row r="506" spans="1:22" ht="31.5" hidden="1" customHeight="1" x14ac:dyDescent="0.2">
      <c r="A506" s="63" t="s">
        <v>605</v>
      </c>
      <c r="B506" s="63" t="s">
        <v>545</v>
      </c>
      <c r="C506" s="76" t="s">
        <v>1081</v>
      </c>
      <c r="D506" s="66"/>
      <c r="E506" s="77" t="s">
        <v>1139</v>
      </c>
      <c r="F506" s="66">
        <f>F507</f>
        <v>0</v>
      </c>
      <c r="G506" s="66">
        <f t="shared" si="17"/>
        <v>0</v>
      </c>
      <c r="H506" s="66">
        <f>H507</f>
        <v>0</v>
      </c>
      <c r="L506" s="63"/>
      <c r="M506" s="63"/>
      <c r="N506" s="76"/>
      <c r="O506" s="66"/>
      <c r="P506" s="77"/>
      <c r="Q506" s="66"/>
      <c r="R506" s="66"/>
      <c r="S506" s="66"/>
      <c r="T506" s="66"/>
      <c r="U506" s="66"/>
      <c r="V506" s="66"/>
    </row>
    <row r="507" spans="1:22" ht="43.5" hidden="1" customHeight="1" x14ac:dyDescent="0.2">
      <c r="A507" s="63" t="s">
        <v>605</v>
      </c>
      <c r="B507" s="63" t="s">
        <v>545</v>
      </c>
      <c r="C507" s="76" t="s">
        <v>1081</v>
      </c>
      <c r="D507" s="66" t="s">
        <v>445</v>
      </c>
      <c r="E507" s="77" t="s">
        <v>1193</v>
      </c>
      <c r="F507" s="66">
        <v>0</v>
      </c>
      <c r="G507" s="66">
        <f t="shared" si="17"/>
        <v>0</v>
      </c>
      <c r="H507" s="66">
        <v>0</v>
      </c>
      <c r="L507" s="63"/>
      <c r="M507" s="63"/>
      <c r="N507" s="76"/>
      <c r="O507" s="66"/>
      <c r="P507" s="77"/>
      <c r="Q507" s="66"/>
      <c r="R507" s="66"/>
      <c r="S507" s="66"/>
      <c r="T507" s="66"/>
      <c r="U507" s="66"/>
      <c r="V507" s="66"/>
    </row>
    <row r="508" spans="1:22" ht="55.5" hidden="1" customHeight="1" x14ac:dyDescent="0.2">
      <c r="A508" s="63" t="s">
        <v>605</v>
      </c>
      <c r="B508" s="63" t="s">
        <v>545</v>
      </c>
      <c r="C508" s="63" t="s">
        <v>816</v>
      </c>
      <c r="D508" s="63"/>
      <c r="E508" s="77" t="s">
        <v>1140</v>
      </c>
      <c r="F508" s="66">
        <f>F510+F509</f>
        <v>125000</v>
      </c>
      <c r="G508" s="66">
        <f t="shared" si="17"/>
        <v>0</v>
      </c>
      <c r="H508" s="66">
        <f>H510+H509</f>
        <v>125000</v>
      </c>
      <c r="L508" s="63" t="s">
        <v>605</v>
      </c>
      <c r="M508" s="63" t="s">
        <v>545</v>
      </c>
      <c r="N508" s="63" t="s">
        <v>816</v>
      </c>
      <c r="O508" s="63"/>
      <c r="P508" s="77" t="s">
        <v>843</v>
      </c>
      <c r="Q508" s="66">
        <f>Q510</f>
        <v>0</v>
      </c>
      <c r="R508" s="66">
        <f t="shared" si="18"/>
        <v>125000</v>
      </c>
      <c r="S508" s="66">
        <f>S510</f>
        <v>125000</v>
      </c>
      <c r="T508" s="66">
        <f>T510</f>
        <v>125000</v>
      </c>
      <c r="U508" s="66">
        <f t="shared" si="19"/>
        <v>-125000</v>
      </c>
      <c r="V508" s="66"/>
    </row>
    <row r="509" spans="1:22" ht="55.5" hidden="1" customHeight="1" x14ac:dyDescent="0.2">
      <c r="A509" s="63" t="s">
        <v>605</v>
      </c>
      <c r="B509" s="63" t="s">
        <v>545</v>
      </c>
      <c r="C509" s="63" t="s">
        <v>816</v>
      </c>
      <c r="D509" s="66" t="s">
        <v>445</v>
      </c>
      <c r="E509" s="77" t="s">
        <v>1193</v>
      </c>
      <c r="F509" s="66">
        <v>0</v>
      </c>
      <c r="G509" s="66">
        <f t="shared" si="17"/>
        <v>64946.879999999997</v>
      </c>
      <c r="H509" s="66">
        <v>64946.879999999997</v>
      </c>
      <c r="L509" s="63"/>
      <c r="M509" s="63"/>
      <c r="N509" s="63"/>
      <c r="O509" s="63"/>
      <c r="P509" s="77"/>
      <c r="Q509" s="66"/>
      <c r="R509" s="66"/>
      <c r="S509" s="66"/>
      <c r="T509" s="66"/>
      <c r="U509" s="66"/>
      <c r="V509" s="66"/>
    </row>
    <row r="510" spans="1:22" ht="17.25" hidden="1" customHeight="1" x14ac:dyDescent="0.2">
      <c r="A510" s="63" t="s">
        <v>605</v>
      </c>
      <c r="B510" s="63" t="s">
        <v>545</v>
      </c>
      <c r="C510" s="63" t="s">
        <v>816</v>
      </c>
      <c r="D510" s="63" t="s">
        <v>334</v>
      </c>
      <c r="E510" s="77" t="s">
        <v>335</v>
      </c>
      <c r="F510" s="66">
        <v>125000</v>
      </c>
      <c r="G510" s="66">
        <f t="shared" si="17"/>
        <v>-64946.879999999997</v>
      </c>
      <c r="H510" s="66">
        <v>60053.120000000003</v>
      </c>
      <c r="L510" s="63" t="s">
        <v>605</v>
      </c>
      <c r="M510" s="63" t="s">
        <v>545</v>
      </c>
      <c r="N510" s="63" t="s">
        <v>816</v>
      </c>
      <c r="O510" s="63" t="s">
        <v>334</v>
      </c>
      <c r="P510" s="77" t="s">
        <v>335</v>
      </c>
      <c r="Q510" s="66">
        <v>0</v>
      </c>
      <c r="R510" s="66">
        <f t="shared" si="18"/>
        <v>125000</v>
      </c>
      <c r="S510" s="66">
        <v>125000</v>
      </c>
      <c r="T510" s="66">
        <v>125000</v>
      </c>
      <c r="U510" s="66">
        <f t="shared" si="19"/>
        <v>-125000</v>
      </c>
      <c r="V510" s="66"/>
    </row>
    <row r="511" spans="1:22" ht="61.5" hidden="1" customHeight="1" x14ac:dyDescent="0.2">
      <c r="A511" s="63" t="s">
        <v>605</v>
      </c>
      <c r="B511" s="63" t="s">
        <v>545</v>
      </c>
      <c r="C511" s="63" t="s">
        <v>912</v>
      </c>
      <c r="D511" s="63"/>
      <c r="E511" s="77" t="s">
        <v>1141</v>
      </c>
      <c r="F511" s="66">
        <f>F512+F513+F514</f>
        <v>20714821</v>
      </c>
      <c r="G511" s="66">
        <f t="shared" si="17"/>
        <v>2733266.84</v>
      </c>
      <c r="H511" s="66">
        <f>H512+H513+H514</f>
        <v>23448087.84</v>
      </c>
      <c r="L511" s="63" t="s">
        <v>605</v>
      </c>
      <c r="M511" s="63" t="s">
        <v>545</v>
      </c>
      <c r="N511" s="63" t="s">
        <v>912</v>
      </c>
      <c r="O511" s="63"/>
      <c r="P511" s="77" t="s">
        <v>824</v>
      </c>
      <c r="Q511" s="66">
        <f>Q512+Q513+Q514</f>
        <v>0</v>
      </c>
      <c r="R511" s="66">
        <f t="shared" si="18"/>
        <v>17153080</v>
      </c>
      <c r="S511" s="66">
        <f>S512+S513+S514</f>
        <v>17153080</v>
      </c>
      <c r="T511" s="66">
        <f>T512+T513+T514</f>
        <v>17153080</v>
      </c>
      <c r="U511" s="66">
        <f t="shared" si="19"/>
        <v>-17153080</v>
      </c>
      <c r="V511" s="66"/>
    </row>
    <row r="512" spans="1:22" ht="30.75" hidden="1" customHeight="1" x14ac:dyDescent="0.2">
      <c r="A512" s="63" t="s">
        <v>605</v>
      </c>
      <c r="B512" s="63" t="s">
        <v>545</v>
      </c>
      <c r="C512" s="63" t="s">
        <v>912</v>
      </c>
      <c r="D512" s="63" t="s">
        <v>439</v>
      </c>
      <c r="E512" s="77" t="s">
        <v>452</v>
      </c>
      <c r="F512" s="66">
        <v>0</v>
      </c>
      <c r="G512" s="66">
        <f t="shared" si="17"/>
        <v>0</v>
      </c>
      <c r="H512" s="66">
        <v>0</v>
      </c>
      <c r="L512" s="63" t="s">
        <v>605</v>
      </c>
      <c r="M512" s="63" t="s">
        <v>545</v>
      </c>
      <c r="N512" s="63" t="s">
        <v>912</v>
      </c>
      <c r="O512" s="63" t="s">
        <v>439</v>
      </c>
      <c r="P512" s="77" t="s">
        <v>452</v>
      </c>
      <c r="Q512" s="66">
        <v>0</v>
      </c>
      <c r="R512" s="66">
        <f t="shared" si="18"/>
        <v>0</v>
      </c>
      <c r="S512" s="66">
        <v>0</v>
      </c>
      <c r="T512" s="66">
        <v>0</v>
      </c>
      <c r="U512" s="66">
        <f t="shared" si="19"/>
        <v>0</v>
      </c>
      <c r="V512" s="66"/>
    </row>
    <row r="513" spans="1:22" ht="45.75" hidden="1" customHeight="1" x14ac:dyDescent="0.2">
      <c r="A513" s="63" t="s">
        <v>605</v>
      </c>
      <c r="B513" s="63" t="s">
        <v>545</v>
      </c>
      <c r="C513" s="63" t="s">
        <v>912</v>
      </c>
      <c r="D513" s="63" t="s">
        <v>445</v>
      </c>
      <c r="E513" s="77" t="s">
        <v>1193</v>
      </c>
      <c r="F513" s="66">
        <f>19572080+600000</f>
        <v>20172080</v>
      </c>
      <c r="G513" s="66">
        <f t="shared" si="17"/>
        <v>2675007</v>
      </c>
      <c r="H513" s="66">
        <v>22847087</v>
      </c>
      <c r="L513" s="63" t="s">
        <v>605</v>
      </c>
      <c r="M513" s="63" t="s">
        <v>545</v>
      </c>
      <c r="N513" s="63" t="s">
        <v>912</v>
      </c>
      <c r="O513" s="63" t="s">
        <v>445</v>
      </c>
      <c r="P513" s="77" t="s">
        <v>455</v>
      </c>
      <c r="Q513" s="66">
        <v>0</v>
      </c>
      <c r="R513" s="66">
        <f t="shared" si="18"/>
        <v>17153080</v>
      </c>
      <c r="S513" s="66">
        <f>13575980+2972100+550000+55000</f>
        <v>17153080</v>
      </c>
      <c r="T513" s="66">
        <f>13575980+2972100+550000+55000</f>
        <v>17153080</v>
      </c>
      <c r="U513" s="66">
        <f t="shared" si="19"/>
        <v>-17153080</v>
      </c>
      <c r="V513" s="66"/>
    </row>
    <row r="514" spans="1:22" ht="21" hidden="1" customHeight="1" x14ac:dyDescent="0.2">
      <c r="A514" s="63" t="s">
        <v>605</v>
      </c>
      <c r="B514" s="63" t="s">
        <v>545</v>
      </c>
      <c r="C514" s="63" t="s">
        <v>912</v>
      </c>
      <c r="D514" s="63" t="s">
        <v>334</v>
      </c>
      <c r="E514" s="77" t="s">
        <v>335</v>
      </c>
      <c r="F514" s="66">
        <v>542741</v>
      </c>
      <c r="G514" s="66">
        <f t="shared" si="17"/>
        <v>58259.839999999967</v>
      </c>
      <c r="H514" s="66">
        <f>607741-6740.16</f>
        <v>601000.84</v>
      </c>
      <c r="L514" s="63" t="s">
        <v>605</v>
      </c>
      <c r="M514" s="63" t="s">
        <v>545</v>
      </c>
      <c r="N514" s="63" t="s">
        <v>912</v>
      </c>
      <c r="O514" s="63" t="s">
        <v>334</v>
      </c>
      <c r="P514" s="77" t="s">
        <v>335</v>
      </c>
      <c r="Q514" s="66">
        <v>0</v>
      </c>
      <c r="R514" s="66">
        <f t="shared" si="18"/>
        <v>0</v>
      </c>
      <c r="S514" s="66">
        <v>0</v>
      </c>
      <c r="T514" s="66">
        <v>0</v>
      </c>
      <c r="U514" s="66">
        <f t="shared" si="19"/>
        <v>0</v>
      </c>
      <c r="V514" s="66"/>
    </row>
    <row r="515" spans="1:22" ht="66.75" hidden="1" customHeight="1" x14ac:dyDescent="0.2">
      <c r="A515" s="66" t="s">
        <v>605</v>
      </c>
      <c r="B515" s="66" t="s">
        <v>545</v>
      </c>
      <c r="C515" s="66" t="s">
        <v>909</v>
      </c>
      <c r="D515" s="66"/>
      <c r="E515" s="77" t="s">
        <v>1140</v>
      </c>
      <c r="F515" s="66">
        <f>F516</f>
        <v>0</v>
      </c>
      <c r="G515" s="66">
        <f t="shared" si="17"/>
        <v>0</v>
      </c>
      <c r="H515" s="66">
        <f>H516</f>
        <v>0</v>
      </c>
      <c r="L515" s="66" t="s">
        <v>605</v>
      </c>
      <c r="M515" s="66" t="s">
        <v>545</v>
      </c>
      <c r="N515" s="66" t="s">
        <v>909</v>
      </c>
      <c r="O515" s="66"/>
      <c r="P515" s="77" t="s">
        <v>843</v>
      </c>
      <c r="Q515" s="66">
        <f>Q516</f>
        <v>0</v>
      </c>
      <c r="R515" s="66">
        <f t="shared" si="18"/>
        <v>0</v>
      </c>
      <c r="S515" s="66">
        <f>S516</f>
        <v>0</v>
      </c>
      <c r="T515" s="66">
        <f>T516</f>
        <v>0</v>
      </c>
      <c r="U515" s="66">
        <f t="shared" si="19"/>
        <v>0</v>
      </c>
      <c r="V515" s="66"/>
    </row>
    <row r="516" spans="1:22" ht="34.5" hidden="1" customHeight="1" x14ac:dyDescent="0.2">
      <c r="A516" s="66" t="s">
        <v>605</v>
      </c>
      <c r="B516" s="66" t="s">
        <v>545</v>
      </c>
      <c r="C516" s="66" t="s">
        <v>909</v>
      </c>
      <c r="D516" s="66" t="s">
        <v>445</v>
      </c>
      <c r="E516" s="77" t="s">
        <v>455</v>
      </c>
      <c r="F516" s="66">
        <v>0</v>
      </c>
      <c r="G516" s="66">
        <f t="shared" si="17"/>
        <v>0</v>
      </c>
      <c r="H516" s="66">
        <v>0</v>
      </c>
      <c r="L516" s="66" t="s">
        <v>605</v>
      </c>
      <c r="M516" s="66" t="s">
        <v>545</v>
      </c>
      <c r="N516" s="66" t="s">
        <v>909</v>
      </c>
      <c r="O516" s="66" t="s">
        <v>445</v>
      </c>
      <c r="P516" s="77" t="s">
        <v>455</v>
      </c>
      <c r="Q516" s="66">
        <v>0</v>
      </c>
      <c r="R516" s="66">
        <f t="shared" si="18"/>
        <v>0</v>
      </c>
      <c r="S516" s="66">
        <v>0</v>
      </c>
      <c r="T516" s="66">
        <v>0</v>
      </c>
      <c r="U516" s="66">
        <f t="shared" si="19"/>
        <v>0</v>
      </c>
      <c r="V516" s="66"/>
    </row>
    <row r="517" spans="1:22" ht="12.75" hidden="1" customHeight="1" x14ac:dyDescent="0.2">
      <c r="A517" s="66"/>
      <c r="B517" s="66"/>
      <c r="C517" s="66"/>
      <c r="D517" s="66"/>
      <c r="E517" s="77"/>
      <c r="F517" s="66">
        <f>F518</f>
        <v>0</v>
      </c>
      <c r="G517" s="66">
        <f t="shared" si="17"/>
        <v>0</v>
      </c>
      <c r="H517" s="66">
        <f>H518</f>
        <v>0</v>
      </c>
      <c r="L517" s="66"/>
      <c r="M517" s="66"/>
      <c r="N517" s="66"/>
      <c r="O517" s="66"/>
      <c r="P517" s="77"/>
      <c r="Q517" s="66">
        <f>Q518</f>
        <v>0</v>
      </c>
      <c r="R517" s="66">
        <f t="shared" si="18"/>
        <v>0</v>
      </c>
      <c r="S517" s="66">
        <f>S518</f>
        <v>0</v>
      </c>
      <c r="T517" s="66">
        <f>T518</f>
        <v>0</v>
      </c>
      <c r="U517" s="66">
        <f t="shared" si="19"/>
        <v>0</v>
      </c>
      <c r="V517" s="66"/>
    </row>
    <row r="518" spans="1:22" ht="12.75" hidden="1" customHeight="1" x14ac:dyDescent="0.2">
      <c r="A518" s="66"/>
      <c r="B518" s="66"/>
      <c r="C518" s="66"/>
      <c r="D518" s="66"/>
      <c r="E518" s="77"/>
      <c r="F518" s="66">
        <v>0</v>
      </c>
      <c r="G518" s="66">
        <f t="shared" si="17"/>
        <v>0</v>
      </c>
      <c r="H518" s="66">
        <v>0</v>
      </c>
      <c r="L518" s="66"/>
      <c r="M518" s="66"/>
      <c r="N518" s="66"/>
      <c r="O518" s="66"/>
      <c r="P518" s="77"/>
      <c r="Q518" s="66">
        <v>0</v>
      </c>
      <c r="R518" s="66">
        <f t="shared" si="18"/>
        <v>0</v>
      </c>
      <c r="S518" s="66">
        <v>0</v>
      </c>
      <c r="T518" s="66">
        <v>0</v>
      </c>
      <c r="U518" s="66">
        <f t="shared" si="19"/>
        <v>0</v>
      </c>
      <c r="V518" s="66"/>
    </row>
    <row r="519" spans="1:22" ht="57" hidden="1" customHeight="1" x14ac:dyDescent="0.2">
      <c r="A519" s="63" t="s">
        <v>605</v>
      </c>
      <c r="B519" s="63" t="s">
        <v>545</v>
      </c>
      <c r="C519" s="76" t="s">
        <v>993</v>
      </c>
      <c r="D519" s="66"/>
      <c r="E519" s="77" t="s">
        <v>1142</v>
      </c>
      <c r="F519" s="66">
        <f>F520+F523</f>
        <v>3235262</v>
      </c>
      <c r="G519" s="66">
        <f t="shared" si="17"/>
        <v>140095</v>
      </c>
      <c r="H519" s="66">
        <f>H520+H523</f>
        <v>3375357</v>
      </c>
      <c r="L519" s="63" t="s">
        <v>605</v>
      </c>
      <c r="M519" s="63" t="s">
        <v>545</v>
      </c>
      <c r="N519" s="76" t="s">
        <v>993</v>
      </c>
      <c r="O519" s="66"/>
      <c r="P519" s="77" t="s">
        <v>994</v>
      </c>
      <c r="Q519" s="66"/>
      <c r="R519" s="66"/>
      <c r="S519" s="66">
        <f>S520+S523</f>
        <v>2817300</v>
      </c>
      <c r="T519" s="66">
        <f>T520+T523</f>
        <v>2817300</v>
      </c>
      <c r="U519" s="66"/>
      <c r="V519" s="66"/>
    </row>
    <row r="520" spans="1:22" ht="59.25" hidden="1" customHeight="1" x14ac:dyDescent="0.2">
      <c r="A520" s="63" t="s">
        <v>605</v>
      </c>
      <c r="B520" s="63" t="s">
        <v>545</v>
      </c>
      <c r="C520" s="63" t="s">
        <v>811</v>
      </c>
      <c r="D520" s="63"/>
      <c r="E520" s="77" t="s">
        <v>1143</v>
      </c>
      <c r="F520" s="66">
        <f>F521+F522</f>
        <v>417962</v>
      </c>
      <c r="G520" s="66">
        <f t="shared" si="17"/>
        <v>0</v>
      </c>
      <c r="H520" s="66">
        <f>H521+H522</f>
        <v>417962</v>
      </c>
      <c r="L520" s="63" t="s">
        <v>605</v>
      </c>
      <c r="M520" s="63" t="s">
        <v>545</v>
      </c>
      <c r="N520" s="63" t="s">
        <v>811</v>
      </c>
      <c r="O520" s="63"/>
      <c r="P520" s="77" t="s">
        <v>913</v>
      </c>
      <c r="Q520" s="66">
        <f>Q521</f>
        <v>0</v>
      </c>
      <c r="R520" s="66">
        <f t="shared" si="18"/>
        <v>0</v>
      </c>
      <c r="S520" s="66">
        <f>S521</f>
        <v>0</v>
      </c>
      <c r="T520" s="66">
        <f>T521</f>
        <v>0</v>
      </c>
      <c r="U520" s="66">
        <f t="shared" si="19"/>
        <v>0</v>
      </c>
      <c r="V520" s="66"/>
    </row>
    <row r="521" spans="1:22" ht="48" hidden="1" customHeight="1" x14ac:dyDescent="0.2">
      <c r="A521" s="63" t="s">
        <v>605</v>
      </c>
      <c r="B521" s="63" t="s">
        <v>545</v>
      </c>
      <c r="C521" s="63" t="s">
        <v>811</v>
      </c>
      <c r="D521" s="63" t="s">
        <v>445</v>
      </c>
      <c r="E521" s="77" t="s">
        <v>1193</v>
      </c>
      <c r="F521" s="66">
        <v>377516</v>
      </c>
      <c r="G521" s="66">
        <f t="shared" si="17"/>
        <v>0</v>
      </c>
      <c r="H521" s="66">
        <v>377516</v>
      </c>
      <c r="L521" s="63" t="s">
        <v>605</v>
      </c>
      <c r="M521" s="63" t="s">
        <v>545</v>
      </c>
      <c r="N521" s="63" t="s">
        <v>811</v>
      </c>
      <c r="O521" s="63" t="s">
        <v>445</v>
      </c>
      <c r="P521" s="77" t="s">
        <v>455</v>
      </c>
      <c r="Q521" s="66">
        <v>0</v>
      </c>
      <c r="R521" s="66">
        <f t="shared" si="18"/>
        <v>0</v>
      </c>
      <c r="S521" s="66">
        <v>0</v>
      </c>
      <c r="T521" s="66">
        <v>0</v>
      </c>
      <c r="U521" s="66">
        <f t="shared" si="19"/>
        <v>0</v>
      </c>
      <c r="V521" s="66"/>
    </row>
    <row r="522" spans="1:22" ht="24.75" hidden="1" customHeight="1" x14ac:dyDescent="0.2">
      <c r="A522" s="63" t="s">
        <v>605</v>
      </c>
      <c r="B522" s="63" t="s">
        <v>545</v>
      </c>
      <c r="C522" s="63" t="s">
        <v>811</v>
      </c>
      <c r="D522" s="63" t="s">
        <v>334</v>
      </c>
      <c r="E522" s="77" t="s">
        <v>335</v>
      </c>
      <c r="F522" s="66">
        <v>40446</v>
      </c>
      <c r="G522" s="66">
        <f t="shared" si="17"/>
        <v>0</v>
      </c>
      <c r="H522" s="66">
        <v>40446</v>
      </c>
      <c r="L522" s="63"/>
      <c r="M522" s="63"/>
      <c r="N522" s="63"/>
      <c r="O522" s="63"/>
      <c r="P522" s="77"/>
      <c r="Q522" s="66"/>
      <c r="R522" s="66"/>
      <c r="S522" s="66"/>
      <c r="T522" s="66"/>
      <c r="U522" s="66"/>
      <c r="V522" s="66"/>
    </row>
    <row r="523" spans="1:22" ht="63.75" hidden="1" customHeight="1" x14ac:dyDescent="0.2">
      <c r="A523" s="63" t="s">
        <v>605</v>
      </c>
      <c r="B523" s="63" t="s">
        <v>545</v>
      </c>
      <c r="C523" s="63" t="s">
        <v>812</v>
      </c>
      <c r="D523" s="63"/>
      <c r="E523" s="77" t="s">
        <v>1144</v>
      </c>
      <c r="F523" s="66">
        <f>F524</f>
        <v>2817300</v>
      </c>
      <c r="G523" s="66">
        <f t="shared" si="17"/>
        <v>140095</v>
      </c>
      <c r="H523" s="66">
        <f>H524</f>
        <v>2957395</v>
      </c>
      <c r="L523" s="63" t="s">
        <v>605</v>
      </c>
      <c r="M523" s="63" t="s">
        <v>545</v>
      </c>
      <c r="N523" s="63" t="s">
        <v>812</v>
      </c>
      <c r="O523" s="63"/>
      <c r="P523" s="77" t="s">
        <v>914</v>
      </c>
      <c r="Q523" s="66">
        <f>Q524</f>
        <v>0</v>
      </c>
      <c r="R523" s="66">
        <f t="shared" si="18"/>
        <v>2817300</v>
      </c>
      <c r="S523" s="66">
        <f>S524</f>
        <v>2817300</v>
      </c>
      <c r="T523" s="66">
        <f>T524</f>
        <v>2817300</v>
      </c>
      <c r="U523" s="66">
        <f t="shared" si="19"/>
        <v>-2817300</v>
      </c>
      <c r="V523" s="66"/>
    </row>
    <row r="524" spans="1:22" ht="45" hidden="1" customHeight="1" x14ac:dyDescent="0.2">
      <c r="A524" s="63" t="s">
        <v>605</v>
      </c>
      <c r="B524" s="63" t="s">
        <v>545</v>
      </c>
      <c r="C524" s="63" t="s">
        <v>812</v>
      </c>
      <c r="D524" s="63" t="s">
        <v>445</v>
      </c>
      <c r="E524" s="77" t="s">
        <v>1193</v>
      </c>
      <c r="F524" s="66">
        <f>3092484-275184</f>
        <v>2817300</v>
      </c>
      <c r="G524" s="66">
        <f t="shared" si="17"/>
        <v>140095</v>
      </c>
      <c r="H524" s="66">
        <v>2957395</v>
      </c>
      <c r="L524" s="63" t="s">
        <v>605</v>
      </c>
      <c r="M524" s="63" t="s">
        <v>545</v>
      </c>
      <c r="N524" s="63" t="s">
        <v>812</v>
      </c>
      <c r="O524" s="63" t="s">
        <v>445</v>
      </c>
      <c r="P524" s="77" t="s">
        <v>455</v>
      </c>
      <c r="Q524" s="66">
        <v>0</v>
      </c>
      <c r="R524" s="66">
        <f t="shared" si="18"/>
        <v>2817300</v>
      </c>
      <c r="S524" s="66">
        <f>3092484-275184</f>
        <v>2817300</v>
      </c>
      <c r="T524" s="66">
        <f>3092484-275184</f>
        <v>2817300</v>
      </c>
      <c r="U524" s="66">
        <f t="shared" si="19"/>
        <v>-2817300</v>
      </c>
      <c r="V524" s="66"/>
    </row>
    <row r="525" spans="1:22" ht="64.5" hidden="1" customHeight="1" x14ac:dyDescent="0.2">
      <c r="A525" s="66" t="s">
        <v>605</v>
      </c>
      <c r="B525" s="66" t="s">
        <v>545</v>
      </c>
      <c r="C525" s="66" t="s">
        <v>915</v>
      </c>
      <c r="D525" s="66"/>
      <c r="E525" s="77" t="s">
        <v>1145</v>
      </c>
      <c r="F525" s="66">
        <f>F526</f>
        <v>0</v>
      </c>
      <c r="G525" s="66">
        <f t="shared" si="17"/>
        <v>0</v>
      </c>
      <c r="H525" s="66">
        <f>H526</f>
        <v>0</v>
      </c>
      <c r="L525" s="66" t="s">
        <v>605</v>
      </c>
      <c r="M525" s="66" t="s">
        <v>545</v>
      </c>
      <c r="N525" s="66" t="s">
        <v>915</v>
      </c>
      <c r="O525" s="66"/>
      <c r="P525" s="77" t="s">
        <v>824</v>
      </c>
      <c r="Q525" s="66">
        <f>Q526</f>
        <v>0</v>
      </c>
      <c r="R525" s="66">
        <f t="shared" si="18"/>
        <v>0</v>
      </c>
      <c r="S525" s="66">
        <f>S526</f>
        <v>0</v>
      </c>
      <c r="T525" s="66">
        <f>T526</f>
        <v>0</v>
      </c>
      <c r="U525" s="66">
        <f t="shared" si="19"/>
        <v>0</v>
      </c>
      <c r="V525" s="66"/>
    </row>
    <row r="526" spans="1:22" ht="49.5" hidden="1" customHeight="1" x14ac:dyDescent="0.2">
      <c r="A526" s="66" t="s">
        <v>605</v>
      </c>
      <c r="B526" s="66" t="s">
        <v>545</v>
      </c>
      <c r="C526" s="66" t="s">
        <v>915</v>
      </c>
      <c r="D526" s="66" t="s">
        <v>445</v>
      </c>
      <c r="E526" s="77" t="s">
        <v>455</v>
      </c>
      <c r="F526" s="66">
        <v>0</v>
      </c>
      <c r="G526" s="66">
        <f t="shared" si="17"/>
        <v>0</v>
      </c>
      <c r="H526" s="66">
        <v>0</v>
      </c>
      <c r="L526" s="66" t="s">
        <v>605</v>
      </c>
      <c r="M526" s="66" t="s">
        <v>545</v>
      </c>
      <c r="N526" s="66" t="s">
        <v>915</v>
      </c>
      <c r="O526" s="66" t="s">
        <v>445</v>
      </c>
      <c r="P526" s="77" t="s">
        <v>455</v>
      </c>
      <c r="Q526" s="66">
        <v>0</v>
      </c>
      <c r="R526" s="66">
        <f t="shared" si="18"/>
        <v>0</v>
      </c>
      <c r="S526" s="66">
        <v>0</v>
      </c>
      <c r="T526" s="66">
        <v>0</v>
      </c>
      <c r="U526" s="66">
        <f t="shared" si="19"/>
        <v>0</v>
      </c>
      <c r="V526" s="66"/>
    </row>
    <row r="527" spans="1:22" ht="54" hidden="1" customHeight="1" x14ac:dyDescent="0.2">
      <c r="A527" s="63" t="s">
        <v>605</v>
      </c>
      <c r="B527" s="63" t="s">
        <v>545</v>
      </c>
      <c r="C527" s="76" t="s">
        <v>957</v>
      </c>
      <c r="D527" s="66"/>
      <c r="E527" s="77" t="s">
        <v>1127</v>
      </c>
      <c r="F527" s="66">
        <f>F528</f>
        <v>90000</v>
      </c>
      <c r="G527" s="66">
        <f t="shared" si="17"/>
        <v>0</v>
      </c>
      <c r="H527" s="66">
        <f>H528</f>
        <v>90000</v>
      </c>
      <c r="L527" s="63" t="s">
        <v>605</v>
      </c>
      <c r="M527" s="63" t="s">
        <v>545</v>
      </c>
      <c r="N527" s="76" t="s">
        <v>957</v>
      </c>
      <c r="O527" s="66"/>
      <c r="P527" s="77" t="s">
        <v>989</v>
      </c>
      <c r="Q527" s="66"/>
      <c r="R527" s="66"/>
      <c r="S527" s="66">
        <f>S528</f>
        <v>0</v>
      </c>
      <c r="T527" s="66">
        <f>T528</f>
        <v>0</v>
      </c>
      <c r="U527" s="66"/>
      <c r="V527" s="66"/>
    </row>
    <row r="528" spans="1:22" ht="42" hidden="1" customHeight="1" x14ac:dyDescent="0.2">
      <c r="A528" s="63" t="s">
        <v>605</v>
      </c>
      <c r="B528" s="63" t="s">
        <v>545</v>
      </c>
      <c r="C528" s="63" t="s">
        <v>906</v>
      </c>
      <c r="D528" s="63"/>
      <c r="E528" s="77" t="s">
        <v>1128</v>
      </c>
      <c r="F528" s="66">
        <f>F529</f>
        <v>90000</v>
      </c>
      <c r="G528" s="66">
        <f t="shared" si="17"/>
        <v>0</v>
      </c>
      <c r="H528" s="66">
        <f>H529</f>
        <v>90000</v>
      </c>
      <c r="L528" s="63" t="s">
        <v>605</v>
      </c>
      <c r="M528" s="63" t="s">
        <v>545</v>
      </c>
      <c r="N528" s="63" t="s">
        <v>906</v>
      </c>
      <c r="O528" s="63"/>
      <c r="P528" s="77" t="s">
        <v>905</v>
      </c>
      <c r="Q528" s="66">
        <f>Q529</f>
        <v>0</v>
      </c>
      <c r="R528" s="66">
        <f t="shared" si="18"/>
        <v>0</v>
      </c>
      <c r="S528" s="66">
        <f>S529</f>
        <v>0</v>
      </c>
      <c r="T528" s="66">
        <f>T529</f>
        <v>0</v>
      </c>
      <c r="U528" s="66">
        <f t="shared" si="19"/>
        <v>0</v>
      </c>
      <c r="V528" s="66"/>
    </row>
    <row r="529" spans="1:22" ht="46.5" hidden="1" customHeight="1" x14ac:dyDescent="0.2">
      <c r="A529" s="63" t="s">
        <v>605</v>
      </c>
      <c r="B529" s="63" t="s">
        <v>545</v>
      </c>
      <c r="C529" s="63" t="s">
        <v>906</v>
      </c>
      <c r="D529" s="63" t="s">
        <v>445</v>
      </c>
      <c r="E529" s="77" t="s">
        <v>1193</v>
      </c>
      <c r="F529" s="66">
        <v>90000</v>
      </c>
      <c r="G529" s="66">
        <f t="shared" si="17"/>
        <v>0</v>
      </c>
      <c r="H529" s="66">
        <v>90000</v>
      </c>
      <c r="L529" s="63" t="s">
        <v>605</v>
      </c>
      <c r="M529" s="63" t="s">
        <v>545</v>
      </c>
      <c r="N529" s="63" t="s">
        <v>906</v>
      </c>
      <c r="O529" s="63" t="s">
        <v>445</v>
      </c>
      <c r="P529" s="77" t="s">
        <v>455</v>
      </c>
      <c r="Q529" s="66">
        <v>0</v>
      </c>
      <c r="R529" s="66">
        <f t="shared" si="18"/>
        <v>0</v>
      </c>
      <c r="S529" s="66">
        <v>0</v>
      </c>
      <c r="T529" s="66">
        <v>0</v>
      </c>
      <c r="U529" s="66">
        <f t="shared" si="19"/>
        <v>0</v>
      </c>
      <c r="V529" s="66"/>
    </row>
    <row r="530" spans="1:22" ht="43.5" hidden="1" customHeight="1" x14ac:dyDescent="0.2">
      <c r="A530" s="63" t="s">
        <v>605</v>
      </c>
      <c r="B530" s="63" t="s">
        <v>545</v>
      </c>
      <c r="C530" s="63" t="s">
        <v>1263</v>
      </c>
      <c r="D530" s="63"/>
      <c r="E530" s="77" t="s">
        <v>1264</v>
      </c>
      <c r="F530" s="66">
        <f>F531</f>
        <v>0</v>
      </c>
      <c r="G530" s="66">
        <f>H530-F530</f>
        <v>900000</v>
      </c>
      <c r="H530" s="66">
        <f>H531</f>
        <v>900000</v>
      </c>
      <c r="L530" s="63" t="s">
        <v>605</v>
      </c>
      <c r="M530" s="63" t="s">
        <v>545</v>
      </c>
      <c r="N530" s="63" t="s">
        <v>961</v>
      </c>
      <c r="O530" s="63"/>
      <c r="P530" s="77" t="s">
        <v>995</v>
      </c>
      <c r="Q530" s="66"/>
      <c r="R530" s="66"/>
      <c r="S530" s="66" t="e">
        <f>#REF!+S533</f>
        <v>#REF!</v>
      </c>
      <c r="T530" s="66" t="e">
        <f>#REF!+T533</f>
        <v>#REF!</v>
      </c>
      <c r="U530" s="66"/>
      <c r="V530" s="66"/>
    </row>
    <row r="531" spans="1:22" ht="16.5" hidden="1" customHeight="1" x14ac:dyDescent="0.2">
      <c r="A531" s="63" t="s">
        <v>605</v>
      </c>
      <c r="B531" s="63" t="s">
        <v>545</v>
      </c>
      <c r="C531" s="63" t="s">
        <v>1263</v>
      </c>
      <c r="D531" s="77" t="s">
        <v>334</v>
      </c>
      <c r="E531" s="77" t="s">
        <v>335</v>
      </c>
      <c r="F531" s="66">
        <v>0</v>
      </c>
      <c r="G531" s="66">
        <f t="shared" si="17"/>
        <v>900000</v>
      </c>
      <c r="H531" s="66">
        <v>900000</v>
      </c>
      <c r="L531" s="63" t="s">
        <v>605</v>
      </c>
      <c r="M531" s="63" t="s">
        <v>545</v>
      </c>
      <c r="N531" s="63" t="s">
        <v>762</v>
      </c>
      <c r="O531" s="63" t="s">
        <v>445</v>
      </c>
      <c r="P531" s="77" t="s">
        <v>455</v>
      </c>
      <c r="Q531" s="66">
        <v>0</v>
      </c>
      <c r="R531" s="66">
        <f t="shared" si="18"/>
        <v>663050</v>
      </c>
      <c r="S531" s="66">
        <v>663050</v>
      </c>
      <c r="T531" s="66">
        <v>663050</v>
      </c>
      <c r="U531" s="66">
        <f t="shared" si="19"/>
        <v>-663050</v>
      </c>
      <c r="V531" s="66"/>
    </row>
    <row r="532" spans="1:22" ht="66.75" hidden="1" customHeight="1" x14ac:dyDescent="0.2">
      <c r="A532" s="63" t="s">
        <v>605</v>
      </c>
      <c r="B532" s="63" t="s">
        <v>545</v>
      </c>
      <c r="C532" s="63" t="s">
        <v>938</v>
      </c>
      <c r="D532" s="63"/>
      <c r="E532" s="77" t="s">
        <v>1092</v>
      </c>
      <c r="F532" s="66">
        <v>2000000</v>
      </c>
      <c r="G532" s="66">
        <f t="shared" si="17"/>
        <v>0</v>
      </c>
      <c r="H532" s="66">
        <v>2000000</v>
      </c>
      <c r="L532" s="63"/>
      <c r="M532" s="63"/>
      <c r="N532" s="63"/>
      <c r="O532" s="63"/>
      <c r="P532" s="77"/>
      <c r="Q532" s="66"/>
      <c r="R532" s="66"/>
      <c r="S532" s="66"/>
      <c r="T532" s="66"/>
      <c r="U532" s="66"/>
      <c r="V532" s="66"/>
    </row>
    <row r="533" spans="1:22" ht="57" hidden="1" customHeight="1" x14ac:dyDescent="0.2">
      <c r="A533" s="63" t="s">
        <v>605</v>
      </c>
      <c r="B533" s="63" t="s">
        <v>545</v>
      </c>
      <c r="C533" s="63" t="s">
        <v>1212</v>
      </c>
      <c r="D533" s="63"/>
      <c r="E533" s="77" t="s">
        <v>1216</v>
      </c>
      <c r="F533" s="66">
        <f>F534</f>
        <v>2000000</v>
      </c>
      <c r="G533" s="66">
        <f t="shared" ref="G533:G599" si="21">H533-F533</f>
        <v>278152</v>
      </c>
      <c r="H533" s="66">
        <f>H534</f>
        <v>2278152</v>
      </c>
      <c r="L533" s="63" t="s">
        <v>605</v>
      </c>
      <c r="M533" s="63" t="s">
        <v>545</v>
      </c>
      <c r="N533" s="63" t="s">
        <v>763</v>
      </c>
      <c r="O533" s="63"/>
      <c r="P533" s="77" t="s">
        <v>825</v>
      </c>
      <c r="Q533" s="66">
        <f>Q534</f>
        <v>0</v>
      </c>
      <c r="R533" s="66">
        <f t="shared" si="18"/>
        <v>4486950</v>
      </c>
      <c r="S533" s="66">
        <f>S534</f>
        <v>4486950</v>
      </c>
      <c r="T533" s="66">
        <f>T534</f>
        <v>0</v>
      </c>
      <c r="U533" s="66">
        <f t="shared" si="19"/>
        <v>0</v>
      </c>
      <c r="V533" s="66"/>
    </row>
    <row r="534" spans="1:22" ht="16.5" hidden="1" customHeight="1" x14ac:dyDescent="0.2">
      <c r="A534" s="63" t="s">
        <v>605</v>
      </c>
      <c r="B534" s="63" t="s">
        <v>545</v>
      </c>
      <c r="C534" s="63" t="s">
        <v>1212</v>
      </c>
      <c r="D534" s="77" t="s">
        <v>334</v>
      </c>
      <c r="E534" s="77" t="s">
        <v>335</v>
      </c>
      <c r="F534" s="65">
        <v>2000000</v>
      </c>
      <c r="G534" s="66">
        <f t="shared" si="21"/>
        <v>278152</v>
      </c>
      <c r="H534" s="65">
        <v>2278152</v>
      </c>
      <c r="L534" s="63" t="s">
        <v>605</v>
      </c>
      <c r="M534" s="63" t="s">
        <v>545</v>
      </c>
      <c r="N534" s="63" t="s">
        <v>763</v>
      </c>
      <c r="O534" s="63" t="s">
        <v>445</v>
      </c>
      <c r="P534" s="77" t="s">
        <v>455</v>
      </c>
      <c r="Q534" s="65">
        <v>0</v>
      </c>
      <c r="R534" s="66">
        <f t="shared" si="18"/>
        <v>4486950</v>
      </c>
      <c r="S534" s="65">
        <v>4486950</v>
      </c>
      <c r="T534" s="65">
        <v>0</v>
      </c>
      <c r="U534" s="66">
        <f t="shared" si="19"/>
        <v>0</v>
      </c>
      <c r="V534" s="65"/>
    </row>
    <row r="535" spans="1:22" ht="16.5" hidden="1" customHeight="1" x14ac:dyDescent="0.2">
      <c r="A535" s="66"/>
      <c r="B535" s="66"/>
      <c r="C535" s="76"/>
      <c r="D535" s="66"/>
      <c r="E535" s="77"/>
      <c r="F535" s="66">
        <f>F536</f>
        <v>0</v>
      </c>
      <c r="G535" s="66">
        <f t="shared" si="21"/>
        <v>0</v>
      </c>
      <c r="H535" s="66">
        <f>H536</f>
        <v>0</v>
      </c>
      <c r="L535" s="66"/>
      <c r="M535" s="66"/>
      <c r="N535" s="76"/>
      <c r="O535" s="66"/>
      <c r="P535" s="77"/>
      <c r="Q535" s="66">
        <f>Q536</f>
        <v>0</v>
      </c>
      <c r="R535" s="66">
        <f t="shared" si="18"/>
        <v>0</v>
      </c>
      <c r="S535" s="66">
        <f>S536</f>
        <v>0</v>
      </c>
      <c r="T535" s="66">
        <f>T536</f>
        <v>0</v>
      </c>
      <c r="U535" s="66">
        <f t="shared" si="19"/>
        <v>0</v>
      </c>
      <c r="V535" s="66"/>
    </row>
    <row r="536" spans="1:22" ht="16.5" hidden="1" customHeight="1" x14ac:dyDescent="0.2">
      <c r="A536" s="66"/>
      <c r="B536" s="66"/>
      <c r="C536" s="76"/>
      <c r="D536" s="66"/>
      <c r="E536" s="77"/>
      <c r="F536" s="66">
        <v>0</v>
      </c>
      <c r="G536" s="66">
        <f t="shared" si="21"/>
        <v>0</v>
      </c>
      <c r="H536" s="66">
        <v>0</v>
      </c>
      <c r="L536" s="66"/>
      <c r="M536" s="66"/>
      <c r="N536" s="76"/>
      <c r="O536" s="66"/>
      <c r="P536" s="77"/>
      <c r="Q536" s="66">
        <v>0</v>
      </c>
      <c r="R536" s="66">
        <f t="shared" si="18"/>
        <v>0</v>
      </c>
      <c r="S536" s="66">
        <v>0</v>
      </c>
      <c r="T536" s="66">
        <v>0</v>
      </c>
      <c r="U536" s="66">
        <f t="shared" si="19"/>
        <v>0</v>
      </c>
      <c r="V536" s="66"/>
    </row>
    <row r="537" spans="1:22" ht="67.5" hidden="1" customHeight="1" x14ac:dyDescent="0.2">
      <c r="A537" s="63" t="s">
        <v>605</v>
      </c>
      <c r="B537" s="63" t="s">
        <v>545</v>
      </c>
      <c r="C537" s="76" t="s">
        <v>955</v>
      </c>
      <c r="D537" s="66"/>
      <c r="E537" s="77" t="s">
        <v>1182</v>
      </c>
      <c r="F537" s="66">
        <f>F538</f>
        <v>267745</v>
      </c>
      <c r="G537" s="66">
        <f t="shared" si="21"/>
        <v>-25521</v>
      </c>
      <c r="H537" s="66">
        <f>H538</f>
        <v>242224</v>
      </c>
      <c r="L537" s="63" t="s">
        <v>605</v>
      </c>
      <c r="M537" s="63" t="s">
        <v>545</v>
      </c>
      <c r="N537" s="76" t="s">
        <v>955</v>
      </c>
      <c r="O537" s="66"/>
      <c r="P537" s="77" t="s">
        <v>987</v>
      </c>
      <c r="Q537" s="66"/>
      <c r="R537" s="66"/>
      <c r="S537" s="66">
        <f>S538</f>
        <v>0</v>
      </c>
      <c r="T537" s="66">
        <f>T538</f>
        <v>0</v>
      </c>
      <c r="U537" s="66"/>
      <c r="V537" s="66"/>
    </row>
    <row r="538" spans="1:22" ht="60" hidden="1" customHeight="1" x14ac:dyDescent="0.2">
      <c r="A538" s="63" t="s">
        <v>605</v>
      </c>
      <c r="B538" s="63" t="s">
        <v>545</v>
      </c>
      <c r="C538" s="63" t="s">
        <v>832</v>
      </c>
      <c r="D538" s="63"/>
      <c r="E538" s="77" t="s">
        <v>1183</v>
      </c>
      <c r="F538" s="66">
        <f>F540+F539</f>
        <v>267745</v>
      </c>
      <c r="G538" s="66">
        <f t="shared" si="21"/>
        <v>-25521</v>
      </c>
      <c r="H538" s="66">
        <f>H540+H539</f>
        <v>242224</v>
      </c>
      <c r="L538" s="63" t="s">
        <v>605</v>
      </c>
      <c r="M538" s="63" t="s">
        <v>545</v>
      </c>
      <c r="N538" s="63" t="s">
        <v>832</v>
      </c>
      <c r="O538" s="63"/>
      <c r="P538" s="77" t="s">
        <v>903</v>
      </c>
      <c r="Q538" s="66">
        <f>Q540</f>
        <v>0</v>
      </c>
      <c r="R538" s="66">
        <f t="shared" si="18"/>
        <v>0</v>
      </c>
      <c r="S538" s="66">
        <f>S540</f>
        <v>0</v>
      </c>
      <c r="T538" s="66">
        <f>T540</f>
        <v>0</v>
      </c>
      <c r="U538" s="66">
        <f t="shared" si="19"/>
        <v>0</v>
      </c>
      <c r="V538" s="66"/>
    </row>
    <row r="539" spans="1:22" ht="31.5" hidden="1" customHeight="1" x14ac:dyDescent="0.2">
      <c r="A539" s="63" t="s">
        <v>605</v>
      </c>
      <c r="B539" s="63" t="s">
        <v>545</v>
      </c>
      <c r="C539" s="63" t="s">
        <v>832</v>
      </c>
      <c r="D539" s="63" t="s">
        <v>1074</v>
      </c>
      <c r="E539" s="77" t="s">
        <v>1075</v>
      </c>
      <c r="F539" s="66">
        <v>19000</v>
      </c>
      <c r="G539" s="66">
        <f t="shared" si="21"/>
        <v>-19000</v>
      </c>
      <c r="H539" s="66">
        <v>0</v>
      </c>
      <c r="L539" s="63"/>
      <c r="M539" s="63"/>
      <c r="N539" s="63"/>
      <c r="O539" s="63"/>
      <c r="P539" s="77"/>
      <c r="Q539" s="66"/>
      <c r="R539" s="66"/>
      <c r="S539" s="66"/>
      <c r="T539" s="66"/>
      <c r="U539" s="66"/>
      <c r="V539" s="66"/>
    </row>
    <row r="540" spans="1:22" ht="45" hidden="1" customHeight="1" x14ac:dyDescent="0.2">
      <c r="A540" s="63" t="s">
        <v>605</v>
      </c>
      <c r="B540" s="63" t="s">
        <v>545</v>
      </c>
      <c r="C540" s="63" t="s">
        <v>832</v>
      </c>
      <c r="D540" s="63" t="s">
        <v>445</v>
      </c>
      <c r="E540" s="77" t="s">
        <v>1193</v>
      </c>
      <c r="F540" s="66">
        <v>248745</v>
      </c>
      <c r="G540" s="66">
        <f t="shared" si="21"/>
        <v>-6521</v>
      </c>
      <c r="H540" s="66">
        <v>242224</v>
      </c>
      <c r="L540" s="63" t="s">
        <v>605</v>
      </c>
      <c r="M540" s="63" t="s">
        <v>545</v>
      </c>
      <c r="N540" s="63" t="s">
        <v>832</v>
      </c>
      <c r="O540" s="63" t="s">
        <v>445</v>
      </c>
      <c r="P540" s="77" t="s">
        <v>455</v>
      </c>
      <c r="Q540" s="66">
        <v>0</v>
      </c>
      <c r="R540" s="66">
        <f t="shared" si="18"/>
        <v>0</v>
      </c>
      <c r="S540" s="66">
        <v>0</v>
      </c>
      <c r="T540" s="66">
        <v>0</v>
      </c>
      <c r="U540" s="66">
        <f t="shared" si="19"/>
        <v>0</v>
      </c>
      <c r="V540" s="66"/>
    </row>
    <row r="541" spans="1:22" ht="33" customHeight="1" x14ac:dyDescent="0.2">
      <c r="A541" s="63" t="s">
        <v>605</v>
      </c>
      <c r="B541" s="63" t="s">
        <v>545</v>
      </c>
      <c r="C541" s="63" t="s">
        <v>607</v>
      </c>
      <c r="D541" s="63"/>
      <c r="E541" s="77" t="s">
        <v>73</v>
      </c>
      <c r="F541" s="66">
        <f>F542</f>
        <v>0</v>
      </c>
      <c r="G541" s="66">
        <f t="shared" si="21"/>
        <v>0</v>
      </c>
      <c r="H541" s="66">
        <f>H542</f>
        <v>0</v>
      </c>
      <c r="L541" s="63" t="s">
        <v>605</v>
      </c>
      <c r="M541" s="63" t="s">
        <v>545</v>
      </c>
      <c r="N541" s="63" t="s">
        <v>607</v>
      </c>
      <c r="O541" s="63"/>
      <c r="P541" s="77" t="s">
        <v>73</v>
      </c>
      <c r="Q541" s="66">
        <f>Q542</f>
        <v>157071590</v>
      </c>
      <c r="R541" s="66">
        <f t="shared" si="18"/>
        <v>-157071590</v>
      </c>
      <c r="S541" s="66">
        <f>S542</f>
        <v>0</v>
      </c>
      <c r="T541" s="66">
        <f>T542</f>
        <v>0</v>
      </c>
      <c r="U541" s="66">
        <f t="shared" si="19"/>
        <v>0</v>
      </c>
      <c r="V541" s="66"/>
    </row>
    <row r="542" spans="1:22" ht="33" customHeight="1" x14ac:dyDescent="0.2">
      <c r="A542" s="63" t="s">
        <v>605</v>
      </c>
      <c r="B542" s="63" t="s">
        <v>545</v>
      </c>
      <c r="C542" s="63" t="s">
        <v>607</v>
      </c>
      <c r="D542" s="63" t="s">
        <v>445</v>
      </c>
      <c r="E542" s="77" t="s">
        <v>455</v>
      </c>
      <c r="F542" s="65">
        <v>0</v>
      </c>
      <c r="G542" s="66">
        <f t="shared" si="21"/>
        <v>0</v>
      </c>
      <c r="H542" s="65">
        <v>0</v>
      </c>
      <c r="L542" s="63" t="s">
        <v>605</v>
      </c>
      <c r="M542" s="63" t="s">
        <v>545</v>
      </c>
      <c r="N542" s="63" t="s">
        <v>607</v>
      </c>
      <c r="O542" s="63" t="s">
        <v>445</v>
      </c>
      <c r="P542" s="77" t="s">
        <v>455</v>
      </c>
      <c r="Q542" s="65">
        <v>157071590</v>
      </c>
      <c r="R542" s="66">
        <f t="shared" si="18"/>
        <v>-157071590</v>
      </c>
      <c r="S542" s="65">
        <v>0</v>
      </c>
      <c r="T542" s="65">
        <v>0</v>
      </c>
      <c r="U542" s="66">
        <f t="shared" si="19"/>
        <v>0</v>
      </c>
      <c r="V542" s="65"/>
    </row>
    <row r="543" spans="1:22" ht="33" hidden="1" customHeight="1" x14ac:dyDescent="0.2">
      <c r="A543" s="88" t="s">
        <v>605</v>
      </c>
      <c r="B543" s="64" t="s">
        <v>545</v>
      </c>
      <c r="C543" s="64" t="s">
        <v>426</v>
      </c>
      <c r="D543" s="63"/>
      <c r="E543" s="77" t="s">
        <v>427</v>
      </c>
      <c r="F543" s="65">
        <f>F544</f>
        <v>0</v>
      </c>
      <c r="G543" s="66">
        <f t="shared" si="21"/>
        <v>0</v>
      </c>
      <c r="H543" s="65">
        <f>H544</f>
        <v>0</v>
      </c>
      <c r="L543" s="88" t="s">
        <v>605</v>
      </c>
      <c r="M543" s="64" t="s">
        <v>545</v>
      </c>
      <c r="N543" s="64" t="s">
        <v>426</v>
      </c>
      <c r="O543" s="63"/>
      <c r="P543" s="77" t="s">
        <v>427</v>
      </c>
      <c r="Q543" s="65">
        <f>Q544</f>
        <v>2701000</v>
      </c>
      <c r="R543" s="66">
        <f t="shared" si="18"/>
        <v>-2701000</v>
      </c>
      <c r="S543" s="65">
        <f>S544</f>
        <v>0</v>
      </c>
      <c r="T543" s="65">
        <f>T544</f>
        <v>0</v>
      </c>
      <c r="U543" s="66">
        <f t="shared" si="19"/>
        <v>0</v>
      </c>
      <c r="V543" s="65"/>
    </row>
    <row r="544" spans="1:22" ht="33" hidden="1" customHeight="1" x14ac:dyDescent="0.2">
      <c r="A544" s="88" t="s">
        <v>605</v>
      </c>
      <c r="B544" s="64" t="s">
        <v>545</v>
      </c>
      <c r="C544" s="64" t="s">
        <v>426</v>
      </c>
      <c r="D544" s="63" t="s">
        <v>445</v>
      </c>
      <c r="E544" s="77" t="s">
        <v>455</v>
      </c>
      <c r="F544" s="65">
        <v>0</v>
      </c>
      <c r="G544" s="66">
        <f t="shared" si="21"/>
        <v>0</v>
      </c>
      <c r="H544" s="65">
        <v>0</v>
      </c>
      <c r="L544" s="88" t="s">
        <v>605</v>
      </c>
      <c r="M544" s="64" t="s">
        <v>545</v>
      </c>
      <c r="N544" s="64" t="s">
        <v>426</v>
      </c>
      <c r="O544" s="63" t="s">
        <v>445</v>
      </c>
      <c r="P544" s="77" t="s">
        <v>455</v>
      </c>
      <c r="Q544" s="65">
        <v>2701000</v>
      </c>
      <c r="R544" s="66">
        <f t="shared" si="18"/>
        <v>-2701000</v>
      </c>
      <c r="S544" s="65">
        <v>0</v>
      </c>
      <c r="T544" s="65">
        <v>0</v>
      </c>
      <c r="U544" s="66">
        <f t="shared" si="19"/>
        <v>0</v>
      </c>
      <c r="V544" s="65"/>
    </row>
    <row r="545" spans="1:22" ht="33" hidden="1" customHeight="1" x14ac:dyDescent="0.2">
      <c r="A545" s="63" t="s">
        <v>605</v>
      </c>
      <c r="B545" s="63" t="s">
        <v>545</v>
      </c>
      <c r="C545" s="64" t="s">
        <v>15</v>
      </c>
      <c r="D545" s="63"/>
      <c r="E545" s="77" t="s">
        <v>720</v>
      </c>
      <c r="F545" s="65">
        <f>F546</f>
        <v>0</v>
      </c>
      <c r="G545" s="66">
        <f t="shared" si="21"/>
        <v>0</v>
      </c>
      <c r="H545" s="65">
        <f>H546</f>
        <v>0</v>
      </c>
      <c r="L545" s="63" t="s">
        <v>605</v>
      </c>
      <c r="M545" s="63" t="s">
        <v>545</v>
      </c>
      <c r="N545" s="64" t="s">
        <v>15</v>
      </c>
      <c r="O545" s="63"/>
      <c r="P545" s="77" t="s">
        <v>720</v>
      </c>
      <c r="Q545" s="65">
        <f>Q546</f>
        <v>1319000</v>
      </c>
      <c r="R545" s="66">
        <f t="shared" si="18"/>
        <v>-1319000</v>
      </c>
      <c r="S545" s="65">
        <f>S546</f>
        <v>0</v>
      </c>
      <c r="T545" s="65">
        <f>T546</f>
        <v>0</v>
      </c>
      <c r="U545" s="66">
        <f t="shared" si="19"/>
        <v>0</v>
      </c>
      <c r="V545" s="65"/>
    </row>
    <row r="546" spans="1:22" ht="33" hidden="1" customHeight="1" x14ac:dyDescent="0.2">
      <c r="A546" s="63" t="s">
        <v>605</v>
      </c>
      <c r="B546" s="63" t="s">
        <v>545</v>
      </c>
      <c r="C546" s="64" t="s">
        <v>15</v>
      </c>
      <c r="D546" s="63" t="s">
        <v>445</v>
      </c>
      <c r="E546" s="77" t="s">
        <v>455</v>
      </c>
      <c r="F546" s="65">
        <v>0</v>
      </c>
      <c r="G546" s="66">
        <f t="shared" si="21"/>
        <v>0</v>
      </c>
      <c r="H546" s="65">
        <v>0</v>
      </c>
      <c r="L546" s="63" t="s">
        <v>605</v>
      </c>
      <c r="M546" s="63" t="s">
        <v>545</v>
      </c>
      <c r="N546" s="64" t="s">
        <v>15</v>
      </c>
      <c r="O546" s="63" t="s">
        <v>445</v>
      </c>
      <c r="P546" s="77" t="s">
        <v>455</v>
      </c>
      <c r="Q546" s="65">
        <v>1319000</v>
      </c>
      <c r="R546" s="66">
        <f t="shared" si="18"/>
        <v>-1319000</v>
      </c>
      <c r="S546" s="65">
        <v>0</v>
      </c>
      <c r="T546" s="65">
        <v>0</v>
      </c>
      <c r="U546" s="66">
        <f t="shared" si="19"/>
        <v>0</v>
      </c>
      <c r="V546" s="65"/>
    </row>
    <row r="547" spans="1:22" ht="33" hidden="1" customHeight="1" x14ac:dyDescent="0.2">
      <c r="A547" s="88" t="s">
        <v>605</v>
      </c>
      <c r="B547" s="64" t="s">
        <v>545</v>
      </c>
      <c r="C547" s="64" t="s">
        <v>129</v>
      </c>
      <c r="D547" s="63"/>
      <c r="E547" s="77" t="s">
        <v>130</v>
      </c>
      <c r="F547" s="65">
        <f>F548</f>
        <v>0</v>
      </c>
      <c r="G547" s="66">
        <f t="shared" si="21"/>
        <v>0</v>
      </c>
      <c r="H547" s="65">
        <f>H548</f>
        <v>0</v>
      </c>
      <c r="I547" s="89"/>
      <c r="L547" s="88" t="s">
        <v>605</v>
      </c>
      <c r="M547" s="64" t="s">
        <v>545</v>
      </c>
      <c r="N547" s="64" t="s">
        <v>129</v>
      </c>
      <c r="O547" s="63"/>
      <c r="P547" s="77" t="s">
        <v>130</v>
      </c>
      <c r="Q547" s="65">
        <f>Q548</f>
        <v>2872100</v>
      </c>
      <c r="R547" s="66">
        <f t="shared" si="18"/>
        <v>-2872100</v>
      </c>
      <c r="S547" s="65">
        <f>S548</f>
        <v>0</v>
      </c>
      <c r="T547" s="65">
        <f>T548</f>
        <v>0</v>
      </c>
      <c r="U547" s="66">
        <f t="shared" si="19"/>
        <v>0</v>
      </c>
      <c r="V547" s="65"/>
    </row>
    <row r="548" spans="1:22" ht="33" hidden="1" customHeight="1" x14ac:dyDescent="0.2">
      <c r="A548" s="88" t="s">
        <v>605</v>
      </c>
      <c r="B548" s="64" t="s">
        <v>545</v>
      </c>
      <c r="C548" s="64" t="s">
        <v>129</v>
      </c>
      <c r="D548" s="63" t="s">
        <v>445</v>
      </c>
      <c r="E548" s="77" t="s">
        <v>455</v>
      </c>
      <c r="F548" s="65">
        <v>0</v>
      </c>
      <c r="G548" s="66">
        <f t="shared" si="21"/>
        <v>0</v>
      </c>
      <c r="H548" s="65">
        <v>0</v>
      </c>
      <c r="I548" s="89"/>
      <c r="L548" s="88" t="s">
        <v>605</v>
      </c>
      <c r="M548" s="64" t="s">
        <v>545</v>
      </c>
      <c r="N548" s="64" t="s">
        <v>129</v>
      </c>
      <c r="O548" s="63" t="s">
        <v>445</v>
      </c>
      <c r="P548" s="77" t="s">
        <v>455</v>
      </c>
      <c r="Q548" s="65">
        <v>2872100</v>
      </c>
      <c r="R548" s="66">
        <f t="shared" si="18"/>
        <v>-2872100</v>
      </c>
      <c r="S548" s="65">
        <v>0</v>
      </c>
      <c r="T548" s="65">
        <v>0</v>
      </c>
      <c r="U548" s="66">
        <f t="shared" si="19"/>
        <v>0</v>
      </c>
      <c r="V548" s="65"/>
    </row>
    <row r="549" spans="1:22" ht="33" hidden="1" customHeight="1" x14ac:dyDescent="0.2">
      <c r="A549" s="88" t="s">
        <v>605</v>
      </c>
      <c r="B549" s="64" t="s">
        <v>545</v>
      </c>
      <c r="C549" s="64" t="s">
        <v>131</v>
      </c>
      <c r="D549" s="63"/>
      <c r="E549" s="77" t="s">
        <v>721</v>
      </c>
      <c r="F549" s="65">
        <f>F550</f>
        <v>0</v>
      </c>
      <c r="G549" s="66">
        <f t="shared" si="21"/>
        <v>0</v>
      </c>
      <c r="H549" s="65">
        <f>H550</f>
        <v>0</v>
      </c>
      <c r="I549" s="89"/>
      <c r="L549" s="88" t="s">
        <v>605</v>
      </c>
      <c r="M549" s="64" t="s">
        <v>545</v>
      </c>
      <c r="N549" s="64" t="s">
        <v>131</v>
      </c>
      <c r="O549" s="63"/>
      <c r="P549" s="77" t="s">
        <v>721</v>
      </c>
      <c r="Q549" s="65">
        <f>Q550</f>
        <v>3479722</v>
      </c>
      <c r="R549" s="66">
        <f t="shared" si="18"/>
        <v>-3479722</v>
      </c>
      <c r="S549" s="65">
        <f>S550</f>
        <v>0</v>
      </c>
      <c r="T549" s="65">
        <f>T550</f>
        <v>0</v>
      </c>
      <c r="U549" s="66">
        <f t="shared" si="19"/>
        <v>0</v>
      </c>
      <c r="V549" s="65"/>
    </row>
    <row r="550" spans="1:22" ht="33" hidden="1" customHeight="1" x14ac:dyDescent="0.2">
      <c r="A550" s="88" t="s">
        <v>605</v>
      </c>
      <c r="B550" s="64" t="s">
        <v>545</v>
      </c>
      <c r="C550" s="64" t="s">
        <v>131</v>
      </c>
      <c r="D550" s="63" t="s">
        <v>445</v>
      </c>
      <c r="E550" s="77" t="s">
        <v>455</v>
      </c>
      <c r="F550" s="65">
        <v>0</v>
      </c>
      <c r="G550" s="66">
        <f t="shared" si="21"/>
        <v>0</v>
      </c>
      <c r="H550" s="65">
        <v>0</v>
      </c>
      <c r="I550" s="89"/>
      <c r="L550" s="88" t="s">
        <v>605</v>
      </c>
      <c r="M550" s="64" t="s">
        <v>545</v>
      </c>
      <c r="N550" s="64" t="s">
        <v>131</v>
      </c>
      <c r="O550" s="63" t="s">
        <v>445</v>
      </c>
      <c r="P550" s="77" t="s">
        <v>455</v>
      </c>
      <c r="Q550" s="65">
        <v>3479722</v>
      </c>
      <c r="R550" s="66">
        <f t="shared" si="18"/>
        <v>-3479722</v>
      </c>
      <c r="S550" s="65">
        <v>0</v>
      </c>
      <c r="T550" s="65">
        <v>0</v>
      </c>
      <c r="U550" s="66">
        <f t="shared" si="19"/>
        <v>0</v>
      </c>
      <c r="V550" s="65"/>
    </row>
    <row r="551" spans="1:22" ht="48.75" hidden="1" customHeight="1" x14ac:dyDescent="0.2">
      <c r="A551" s="88" t="s">
        <v>605</v>
      </c>
      <c r="B551" s="64" t="s">
        <v>545</v>
      </c>
      <c r="C551" s="64" t="s">
        <v>321</v>
      </c>
      <c r="D551" s="63"/>
      <c r="E551" s="77" t="s">
        <v>433</v>
      </c>
      <c r="F551" s="65">
        <f>F552</f>
        <v>0</v>
      </c>
      <c r="G551" s="66">
        <f t="shared" si="21"/>
        <v>0</v>
      </c>
      <c r="H551" s="65">
        <f>H552</f>
        <v>0</v>
      </c>
      <c r="I551" s="89"/>
      <c r="L551" s="88" t="s">
        <v>605</v>
      </c>
      <c r="M551" s="64" t="s">
        <v>545</v>
      </c>
      <c r="N551" s="64" t="s">
        <v>321</v>
      </c>
      <c r="O551" s="63"/>
      <c r="P551" s="77" t="s">
        <v>433</v>
      </c>
      <c r="Q551" s="65">
        <f>Q552</f>
        <v>412745</v>
      </c>
      <c r="R551" s="66">
        <f t="shared" ref="R551:R627" si="22">S551-Q551</f>
        <v>-412745</v>
      </c>
      <c r="S551" s="65">
        <f>S552</f>
        <v>0</v>
      </c>
      <c r="T551" s="65">
        <f>T552</f>
        <v>0</v>
      </c>
      <c r="U551" s="66">
        <f t="shared" ref="U551:U627" si="23">V551-T551</f>
        <v>0</v>
      </c>
      <c r="V551" s="65"/>
    </row>
    <row r="552" spans="1:22" ht="33" hidden="1" customHeight="1" x14ac:dyDescent="0.2">
      <c r="A552" s="88" t="s">
        <v>605</v>
      </c>
      <c r="B552" s="64" t="s">
        <v>545</v>
      </c>
      <c r="C552" s="64" t="s">
        <v>321</v>
      </c>
      <c r="D552" s="63" t="s">
        <v>445</v>
      </c>
      <c r="E552" s="77" t="s">
        <v>455</v>
      </c>
      <c r="F552" s="65">
        <v>0</v>
      </c>
      <c r="G552" s="66">
        <f t="shared" si="21"/>
        <v>0</v>
      </c>
      <c r="H552" s="65">
        <v>0</v>
      </c>
      <c r="I552" s="89"/>
      <c r="L552" s="88" t="s">
        <v>605</v>
      </c>
      <c r="M552" s="64" t="s">
        <v>545</v>
      </c>
      <c r="N552" s="64" t="s">
        <v>321</v>
      </c>
      <c r="O552" s="63" t="s">
        <v>445</v>
      </c>
      <c r="P552" s="77" t="s">
        <v>455</v>
      </c>
      <c r="Q552" s="65">
        <v>412745</v>
      </c>
      <c r="R552" s="66">
        <f t="shared" si="22"/>
        <v>-412745</v>
      </c>
      <c r="S552" s="65">
        <v>0</v>
      </c>
      <c r="T552" s="65">
        <v>0</v>
      </c>
      <c r="U552" s="66">
        <f t="shared" si="23"/>
        <v>0</v>
      </c>
      <c r="V552" s="65"/>
    </row>
    <row r="553" spans="1:22" ht="43.5" hidden="1" customHeight="1" x14ac:dyDescent="0.2">
      <c r="A553" s="88" t="s">
        <v>605</v>
      </c>
      <c r="B553" s="64" t="s">
        <v>545</v>
      </c>
      <c r="C553" s="64" t="s">
        <v>698</v>
      </c>
      <c r="D553" s="63"/>
      <c r="E553" s="77" t="s">
        <v>699</v>
      </c>
      <c r="F553" s="65">
        <f>F554+F555</f>
        <v>0</v>
      </c>
      <c r="G553" s="66">
        <f t="shared" si="21"/>
        <v>0</v>
      </c>
      <c r="H553" s="65">
        <f>H554+H555</f>
        <v>0</v>
      </c>
      <c r="I553" s="89"/>
      <c r="L553" s="88" t="s">
        <v>605</v>
      </c>
      <c r="M553" s="64" t="s">
        <v>545</v>
      </c>
      <c r="N553" s="64" t="s">
        <v>698</v>
      </c>
      <c r="O553" s="63"/>
      <c r="P553" s="77" t="s">
        <v>699</v>
      </c>
      <c r="Q553" s="65">
        <f>Q554+Q555</f>
        <v>10403937.5</v>
      </c>
      <c r="R553" s="66">
        <f t="shared" si="22"/>
        <v>-10403937.5</v>
      </c>
      <c r="S553" s="65">
        <f>S554+S555</f>
        <v>0</v>
      </c>
      <c r="T553" s="65">
        <f>T554+T555</f>
        <v>0</v>
      </c>
      <c r="U553" s="66">
        <f t="shared" si="23"/>
        <v>0</v>
      </c>
      <c r="V553" s="65"/>
    </row>
    <row r="554" spans="1:22" ht="25.5" hidden="1" customHeight="1" x14ac:dyDescent="0.2">
      <c r="A554" s="88" t="s">
        <v>605</v>
      </c>
      <c r="B554" s="64" t="s">
        <v>545</v>
      </c>
      <c r="C554" s="64" t="s">
        <v>698</v>
      </c>
      <c r="D554" s="63" t="s">
        <v>439</v>
      </c>
      <c r="E554" s="77" t="s">
        <v>452</v>
      </c>
      <c r="F554" s="65">
        <v>0</v>
      </c>
      <c r="G554" s="66">
        <f t="shared" si="21"/>
        <v>0</v>
      </c>
      <c r="H554" s="65">
        <v>0</v>
      </c>
      <c r="I554" s="89"/>
      <c r="L554" s="88" t="s">
        <v>605</v>
      </c>
      <c r="M554" s="64" t="s">
        <v>545</v>
      </c>
      <c r="N554" s="64" t="s">
        <v>698</v>
      </c>
      <c r="O554" s="63" t="s">
        <v>439</v>
      </c>
      <c r="P554" s="77" t="s">
        <v>452</v>
      </c>
      <c r="Q554" s="65">
        <v>7902992.5</v>
      </c>
      <c r="R554" s="66">
        <f t="shared" si="22"/>
        <v>-7902992.5</v>
      </c>
      <c r="S554" s="65">
        <v>0</v>
      </c>
      <c r="T554" s="65">
        <v>0</v>
      </c>
      <c r="U554" s="66">
        <f t="shared" si="23"/>
        <v>0</v>
      </c>
      <c r="V554" s="65"/>
    </row>
    <row r="555" spans="1:22" ht="40.5" hidden="1" customHeight="1" x14ac:dyDescent="0.2">
      <c r="A555" s="88" t="s">
        <v>605</v>
      </c>
      <c r="B555" s="64" t="s">
        <v>545</v>
      </c>
      <c r="C555" s="64" t="s">
        <v>698</v>
      </c>
      <c r="D555" s="63" t="s">
        <v>445</v>
      </c>
      <c r="E555" s="77" t="s">
        <v>455</v>
      </c>
      <c r="F555" s="65">
        <v>0</v>
      </c>
      <c r="G555" s="66">
        <f t="shared" si="21"/>
        <v>0</v>
      </c>
      <c r="H555" s="65">
        <v>0</v>
      </c>
      <c r="I555" s="89"/>
      <c r="L555" s="88" t="s">
        <v>605</v>
      </c>
      <c r="M555" s="64" t="s">
        <v>545</v>
      </c>
      <c r="N555" s="64" t="s">
        <v>698</v>
      </c>
      <c r="O555" s="63" t="s">
        <v>445</v>
      </c>
      <c r="P555" s="77" t="s">
        <v>455</v>
      </c>
      <c r="Q555" s="65">
        <v>2500945</v>
      </c>
      <c r="R555" s="66">
        <f t="shared" si="22"/>
        <v>-2500945</v>
      </c>
      <c r="S555" s="65"/>
      <c r="T555" s="65"/>
      <c r="U555" s="66">
        <f t="shared" si="23"/>
        <v>0</v>
      </c>
      <c r="V555" s="65"/>
    </row>
    <row r="556" spans="1:22" ht="51.75" hidden="1" customHeight="1" x14ac:dyDescent="0.2">
      <c r="A556" s="88" t="s">
        <v>605</v>
      </c>
      <c r="B556" s="64" t="s">
        <v>545</v>
      </c>
      <c r="C556" s="64" t="s">
        <v>700</v>
      </c>
      <c r="D556" s="63"/>
      <c r="E556" s="77" t="s">
        <v>701</v>
      </c>
      <c r="F556" s="65">
        <f>F557</f>
        <v>0</v>
      </c>
      <c r="G556" s="66">
        <f t="shared" si="21"/>
        <v>0</v>
      </c>
      <c r="H556" s="65">
        <f>H557</f>
        <v>0</v>
      </c>
      <c r="I556" s="89"/>
      <c r="L556" s="88" t="s">
        <v>605</v>
      </c>
      <c r="M556" s="64" t="s">
        <v>545</v>
      </c>
      <c r="N556" s="64" t="s">
        <v>700</v>
      </c>
      <c r="O556" s="63"/>
      <c r="P556" s="77" t="s">
        <v>701</v>
      </c>
      <c r="Q556" s="65">
        <f>Q557</f>
        <v>147000</v>
      </c>
      <c r="R556" s="66">
        <f t="shared" si="22"/>
        <v>-147000</v>
      </c>
      <c r="S556" s="65">
        <f>S557</f>
        <v>0</v>
      </c>
      <c r="T556" s="65">
        <f>T557</f>
        <v>0</v>
      </c>
      <c r="U556" s="66">
        <f t="shared" si="23"/>
        <v>0</v>
      </c>
      <c r="V556" s="65"/>
    </row>
    <row r="557" spans="1:22" ht="38.25" hidden="1" customHeight="1" x14ac:dyDescent="0.2">
      <c r="A557" s="88" t="s">
        <v>605</v>
      </c>
      <c r="B557" s="64" t="s">
        <v>545</v>
      </c>
      <c r="C557" s="64" t="s">
        <v>700</v>
      </c>
      <c r="D557" s="63" t="s">
        <v>445</v>
      </c>
      <c r="E557" s="77" t="s">
        <v>455</v>
      </c>
      <c r="F557" s="65">
        <v>0</v>
      </c>
      <c r="G557" s="66">
        <f t="shared" si="21"/>
        <v>0</v>
      </c>
      <c r="H557" s="65">
        <v>0</v>
      </c>
      <c r="I557" s="89"/>
      <c r="L557" s="88" t="s">
        <v>605</v>
      </c>
      <c r="M557" s="64" t="s">
        <v>545</v>
      </c>
      <c r="N557" s="64" t="s">
        <v>700</v>
      </c>
      <c r="O557" s="63" t="s">
        <v>445</v>
      </c>
      <c r="P557" s="77" t="s">
        <v>455</v>
      </c>
      <c r="Q557" s="65">
        <v>147000</v>
      </c>
      <c r="R557" s="66">
        <f t="shared" si="22"/>
        <v>-147000</v>
      </c>
      <c r="S557" s="65">
        <v>0</v>
      </c>
      <c r="T557" s="65">
        <v>0</v>
      </c>
      <c r="U557" s="66">
        <f t="shared" si="23"/>
        <v>0</v>
      </c>
      <c r="V557" s="65"/>
    </row>
    <row r="558" spans="1:22" ht="51.75" hidden="1" customHeight="1" x14ac:dyDescent="0.2">
      <c r="A558" s="88" t="s">
        <v>605</v>
      </c>
      <c r="B558" s="64" t="s">
        <v>545</v>
      </c>
      <c r="C558" s="64" t="s">
        <v>702</v>
      </c>
      <c r="D558" s="63"/>
      <c r="E558" s="77" t="s">
        <v>703</v>
      </c>
      <c r="F558" s="65">
        <f>F559</f>
        <v>0</v>
      </c>
      <c r="G558" s="66">
        <f t="shared" si="21"/>
        <v>0</v>
      </c>
      <c r="H558" s="65">
        <f>H559</f>
        <v>0</v>
      </c>
      <c r="I558" s="89"/>
      <c r="L558" s="88" t="s">
        <v>605</v>
      </c>
      <c r="M558" s="64" t="s">
        <v>545</v>
      </c>
      <c r="N558" s="64" t="s">
        <v>702</v>
      </c>
      <c r="O558" s="63"/>
      <c r="P558" s="77" t="s">
        <v>703</v>
      </c>
      <c r="Q558" s="65">
        <f>Q559</f>
        <v>470000</v>
      </c>
      <c r="R558" s="66">
        <f t="shared" si="22"/>
        <v>-470000</v>
      </c>
      <c r="S558" s="65">
        <f>S559</f>
        <v>0</v>
      </c>
      <c r="T558" s="65">
        <f>T559</f>
        <v>0</v>
      </c>
      <c r="U558" s="66">
        <f t="shared" si="23"/>
        <v>0</v>
      </c>
      <c r="V558" s="65"/>
    </row>
    <row r="559" spans="1:22" ht="36.75" hidden="1" customHeight="1" x14ac:dyDescent="0.2">
      <c r="A559" s="88" t="s">
        <v>605</v>
      </c>
      <c r="B559" s="64" t="s">
        <v>545</v>
      </c>
      <c r="C559" s="64" t="s">
        <v>702</v>
      </c>
      <c r="D559" s="63" t="s">
        <v>445</v>
      </c>
      <c r="E559" s="77" t="s">
        <v>455</v>
      </c>
      <c r="F559" s="65">
        <v>0</v>
      </c>
      <c r="G559" s="66">
        <f t="shared" si="21"/>
        <v>0</v>
      </c>
      <c r="H559" s="65">
        <v>0</v>
      </c>
      <c r="I559" s="89"/>
      <c r="L559" s="88" t="s">
        <v>605</v>
      </c>
      <c r="M559" s="64" t="s">
        <v>545</v>
      </c>
      <c r="N559" s="64" t="s">
        <v>702</v>
      </c>
      <c r="O559" s="63" t="s">
        <v>445</v>
      </c>
      <c r="P559" s="77" t="s">
        <v>455</v>
      </c>
      <c r="Q559" s="65">
        <v>470000</v>
      </c>
      <c r="R559" s="66">
        <f t="shared" si="22"/>
        <v>-470000</v>
      </c>
      <c r="S559" s="65">
        <v>0</v>
      </c>
      <c r="T559" s="65">
        <v>0</v>
      </c>
      <c r="U559" s="66">
        <f t="shared" si="23"/>
        <v>0</v>
      </c>
      <c r="V559" s="65"/>
    </row>
    <row r="560" spans="1:22" ht="43.5" hidden="1" customHeight="1" x14ac:dyDescent="0.2">
      <c r="A560" s="88" t="s">
        <v>605</v>
      </c>
      <c r="B560" s="64" t="s">
        <v>545</v>
      </c>
      <c r="C560" s="64" t="s">
        <v>704</v>
      </c>
      <c r="D560" s="63"/>
      <c r="E560" s="77" t="s">
        <v>705</v>
      </c>
      <c r="F560" s="65">
        <f>F561</f>
        <v>0</v>
      </c>
      <c r="G560" s="66">
        <f t="shared" si="21"/>
        <v>0</v>
      </c>
      <c r="H560" s="65">
        <f>H561</f>
        <v>0</v>
      </c>
      <c r="I560" s="89"/>
      <c r="L560" s="88" t="s">
        <v>605</v>
      </c>
      <c r="M560" s="64" t="s">
        <v>545</v>
      </c>
      <c r="N560" s="64" t="s">
        <v>704</v>
      </c>
      <c r="O560" s="63"/>
      <c r="P560" s="77" t="s">
        <v>705</v>
      </c>
      <c r="Q560" s="65">
        <f>Q561</f>
        <v>5349215</v>
      </c>
      <c r="R560" s="66">
        <f t="shared" si="22"/>
        <v>-5349215</v>
      </c>
      <c r="S560" s="65">
        <f>S561</f>
        <v>0</v>
      </c>
      <c r="T560" s="65">
        <f>T561</f>
        <v>0</v>
      </c>
      <c r="U560" s="66">
        <f t="shared" si="23"/>
        <v>0</v>
      </c>
      <c r="V560" s="65"/>
    </row>
    <row r="561" spans="1:22" ht="39" hidden="1" customHeight="1" x14ac:dyDescent="0.2">
      <c r="A561" s="88" t="s">
        <v>605</v>
      </c>
      <c r="B561" s="64" t="s">
        <v>545</v>
      </c>
      <c r="C561" s="64" t="s">
        <v>704</v>
      </c>
      <c r="D561" s="63" t="s">
        <v>445</v>
      </c>
      <c r="E561" s="77" t="s">
        <v>455</v>
      </c>
      <c r="F561" s="65">
        <v>0</v>
      </c>
      <c r="G561" s="66">
        <f t="shared" si="21"/>
        <v>0</v>
      </c>
      <c r="H561" s="65">
        <v>0</v>
      </c>
      <c r="L561" s="88" t="s">
        <v>605</v>
      </c>
      <c r="M561" s="64" t="s">
        <v>545</v>
      </c>
      <c r="N561" s="64" t="s">
        <v>704</v>
      </c>
      <c r="O561" s="63" t="s">
        <v>445</v>
      </c>
      <c r="P561" s="77" t="s">
        <v>455</v>
      </c>
      <c r="Q561" s="65">
        <v>5349215</v>
      </c>
      <c r="R561" s="66">
        <f t="shared" si="22"/>
        <v>-5349215</v>
      </c>
      <c r="S561" s="65">
        <v>0</v>
      </c>
      <c r="T561" s="65">
        <v>0</v>
      </c>
      <c r="U561" s="66">
        <f t="shared" si="23"/>
        <v>0</v>
      </c>
      <c r="V561" s="65"/>
    </row>
    <row r="562" spans="1:22" ht="44.25" hidden="1" customHeight="1" x14ac:dyDescent="0.2">
      <c r="A562" s="88" t="s">
        <v>605</v>
      </c>
      <c r="B562" s="64" t="s">
        <v>545</v>
      </c>
      <c r="C562" s="64" t="s">
        <v>706</v>
      </c>
      <c r="D562" s="63"/>
      <c r="E562" s="77" t="s">
        <v>707</v>
      </c>
      <c r="F562" s="65">
        <f>F563</f>
        <v>0</v>
      </c>
      <c r="G562" s="66">
        <f t="shared" si="21"/>
        <v>0</v>
      </c>
      <c r="H562" s="65">
        <f>H563</f>
        <v>0</v>
      </c>
      <c r="L562" s="88" t="s">
        <v>605</v>
      </c>
      <c r="M562" s="64" t="s">
        <v>545</v>
      </c>
      <c r="N562" s="64" t="s">
        <v>706</v>
      </c>
      <c r="O562" s="63"/>
      <c r="P562" s="77" t="s">
        <v>707</v>
      </c>
      <c r="Q562" s="65">
        <f>Q563</f>
        <v>740000</v>
      </c>
      <c r="R562" s="66">
        <f t="shared" si="22"/>
        <v>-740000</v>
      </c>
      <c r="S562" s="65">
        <f>S563</f>
        <v>0</v>
      </c>
      <c r="T562" s="65">
        <f>T563</f>
        <v>0</v>
      </c>
      <c r="U562" s="66">
        <f t="shared" si="23"/>
        <v>0</v>
      </c>
      <c r="V562" s="65"/>
    </row>
    <row r="563" spans="1:22" ht="39.75" hidden="1" customHeight="1" x14ac:dyDescent="0.2">
      <c r="A563" s="88" t="s">
        <v>605</v>
      </c>
      <c r="B563" s="64" t="s">
        <v>545</v>
      </c>
      <c r="C563" s="64" t="s">
        <v>706</v>
      </c>
      <c r="D563" s="63" t="s">
        <v>445</v>
      </c>
      <c r="E563" s="77" t="s">
        <v>455</v>
      </c>
      <c r="F563" s="65">
        <v>0</v>
      </c>
      <c r="G563" s="66">
        <f t="shared" si="21"/>
        <v>0</v>
      </c>
      <c r="H563" s="65">
        <v>0</v>
      </c>
      <c r="L563" s="88" t="s">
        <v>605</v>
      </c>
      <c r="M563" s="64" t="s">
        <v>545</v>
      </c>
      <c r="N563" s="64" t="s">
        <v>706</v>
      </c>
      <c r="O563" s="63" t="s">
        <v>445</v>
      </c>
      <c r="P563" s="77" t="s">
        <v>455</v>
      </c>
      <c r="Q563" s="65">
        <v>740000</v>
      </c>
      <c r="R563" s="66">
        <f t="shared" si="22"/>
        <v>-740000</v>
      </c>
      <c r="S563" s="65">
        <v>0</v>
      </c>
      <c r="T563" s="65">
        <v>0</v>
      </c>
      <c r="U563" s="66">
        <f t="shared" si="23"/>
        <v>0</v>
      </c>
      <c r="V563" s="65"/>
    </row>
    <row r="564" spans="1:22" ht="51.75" hidden="1" customHeight="1" x14ac:dyDescent="0.2">
      <c r="A564" s="88" t="s">
        <v>605</v>
      </c>
      <c r="B564" s="64" t="s">
        <v>545</v>
      </c>
      <c r="C564" s="64" t="s">
        <v>708</v>
      </c>
      <c r="D564" s="63"/>
      <c r="E564" s="77" t="s">
        <v>709</v>
      </c>
      <c r="F564" s="65">
        <f>F565</f>
        <v>0</v>
      </c>
      <c r="G564" s="66">
        <f t="shared" si="21"/>
        <v>0</v>
      </c>
      <c r="H564" s="65">
        <f>H565</f>
        <v>0</v>
      </c>
      <c r="L564" s="88" t="s">
        <v>605</v>
      </c>
      <c r="M564" s="64" t="s">
        <v>545</v>
      </c>
      <c r="N564" s="64" t="s">
        <v>708</v>
      </c>
      <c r="O564" s="63"/>
      <c r="P564" s="77" t="s">
        <v>709</v>
      </c>
      <c r="Q564" s="65">
        <f>Q565</f>
        <v>230000</v>
      </c>
      <c r="R564" s="66">
        <f t="shared" si="22"/>
        <v>-230000</v>
      </c>
      <c r="S564" s="65">
        <f>S565</f>
        <v>0</v>
      </c>
      <c r="T564" s="65">
        <f>T565</f>
        <v>0</v>
      </c>
      <c r="U564" s="66">
        <f t="shared" si="23"/>
        <v>0</v>
      </c>
      <c r="V564" s="65"/>
    </row>
    <row r="565" spans="1:22" ht="36.75" hidden="1" customHeight="1" x14ac:dyDescent="0.2">
      <c r="A565" s="88" t="s">
        <v>605</v>
      </c>
      <c r="B565" s="64" t="s">
        <v>545</v>
      </c>
      <c r="C565" s="64" t="s">
        <v>708</v>
      </c>
      <c r="D565" s="63" t="s">
        <v>445</v>
      </c>
      <c r="E565" s="77" t="s">
        <v>455</v>
      </c>
      <c r="F565" s="65">
        <v>0</v>
      </c>
      <c r="G565" s="66">
        <f t="shared" si="21"/>
        <v>0</v>
      </c>
      <c r="H565" s="65">
        <v>0</v>
      </c>
      <c r="L565" s="88" t="s">
        <v>605</v>
      </c>
      <c r="M565" s="64" t="s">
        <v>545</v>
      </c>
      <c r="N565" s="64" t="s">
        <v>708</v>
      </c>
      <c r="O565" s="63" t="s">
        <v>445</v>
      </c>
      <c r="P565" s="77" t="s">
        <v>455</v>
      </c>
      <c r="Q565" s="65">
        <v>230000</v>
      </c>
      <c r="R565" s="66">
        <f t="shared" si="22"/>
        <v>-230000</v>
      </c>
      <c r="S565" s="65">
        <v>0</v>
      </c>
      <c r="T565" s="65">
        <v>0</v>
      </c>
      <c r="U565" s="66">
        <f t="shared" si="23"/>
        <v>0</v>
      </c>
      <c r="V565" s="65"/>
    </row>
    <row r="566" spans="1:22" ht="48" customHeight="1" x14ac:dyDescent="0.2">
      <c r="A566" s="88" t="s">
        <v>605</v>
      </c>
      <c r="B566" s="64" t="s">
        <v>545</v>
      </c>
      <c r="C566" s="64" t="s">
        <v>710</v>
      </c>
      <c r="D566" s="63"/>
      <c r="E566" s="77" t="s">
        <v>711</v>
      </c>
      <c r="F566" s="65">
        <f>F567</f>
        <v>0</v>
      </c>
      <c r="G566" s="66">
        <f t="shared" si="21"/>
        <v>0</v>
      </c>
      <c r="H566" s="65">
        <f>H567</f>
        <v>0</v>
      </c>
      <c r="L566" s="88" t="s">
        <v>605</v>
      </c>
      <c r="M566" s="64" t="s">
        <v>545</v>
      </c>
      <c r="N566" s="64" t="s">
        <v>710</v>
      </c>
      <c r="O566" s="63"/>
      <c r="P566" s="77" t="s">
        <v>711</v>
      </c>
      <c r="Q566" s="65">
        <f>Q567</f>
        <v>834310</v>
      </c>
      <c r="R566" s="66">
        <f t="shared" si="22"/>
        <v>-834310</v>
      </c>
      <c r="S566" s="65">
        <f>S567</f>
        <v>0</v>
      </c>
      <c r="T566" s="65">
        <f>T567</f>
        <v>0</v>
      </c>
      <c r="U566" s="66">
        <f t="shared" si="23"/>
        <v>0</v>
      </c>
      <c r="V566" s="65"/>
    </row>
    <row r="567" spans="1:22" ht="20.25" customHeight="1" x14ac:dyDescent="0.2">
      <c r="A567" s="88" t="s">
        <v>605</v>
      </c>
      <c r="B567" s="64" t="s">
        <v>545</v>
      </c>
      <c r="C567" s="64" t="s">
        <v>710</v>
      </c>
      <c r="D567" s="63" t="s">
        <v>439</v>
      </c>
      <c r="E567" s="77" t="s">
        <v>452</v>
      </c>
      <c r="F567" s="65">
        <v>0</v>
      </c>
      <c r="G567" s="66">
        <f t="shared" si="21"/>
        <v>0</v>
      </c>
      <c r="H567" s="65">
        <v>0</v>
      </c>
      <c r="L567" s="88" t="s">
        <v>605</v>
      </c>
      <c r="M567" s="64" t="s">
        <v>545</v>
      </c>
      <c r="N567" s="64" t="s">
        <v>710</v>
      </c>
      <c r="O567" s="63" t="s">
        <v>439</v>
      </c>
      <c r="P567" s="77" t="s">
        <v>452</v>
      </c>
      <c r="Q567" s="65">
        <v>834310</v>
      </c>
      <c r="R567" s="66">
        <f t="shared" si="22"/>
        <v>-834310</v>
      </c>
      <c r="S567" s="65">
        <v>0</v>
      </c>
      <c r="T567" s="65">
        <v>0</v>
      </c>
      <c r="U567" s="66">
        <f t="shared" si="23"/>
        <v>0</v>
      </c>
      <c r="V567" s="65"/>
    </row>
    <row r="568" spans="1:22" ht="23.25" hidden="1" customHeight="1" x14ac:dyDescent="0.2">
      <c r="A568" s="88" t="s">
        <v>605</v>
      </c>
      <c r="B568" s="64" t="s">
        <v>92</v>
      </c>
      <c r="C568" s="64"/>
      <c r="D568" s="63"/>
      <c r="E568" s="77" t="s">
        <v>96</v>
      </c>
      <c r="F568" s="65">
        <f>F576+F573+F570</f>
        <v>612530.15</v>
      </c>
      <c r="G568" s="66">
        <f t="shared" si="21"/>
        <v>0</v>
      </c>
      <c r="H568" s="65">
        <f>H576+H573+H570</f>
        <v>612530.15</v>
      </c>
      <c r="L568" s="88" t="s">
        <v>605</v>
      </c>
      <c r="M568" s="64" t="s">
        <v>92</v>
      </c>
      <c r="N568" s="64"/>
      <c r="O568" s="63"/>
      <c r="P568" s="77" t="s">
        <v>96</v>
      </c>
      <c r="Q568" s="65">
        <f>Q576+Q573</f>
        <v>219000</v>
      </c>
      <c r="R568" s="66">
        <f t="shared" si="22"/>
        <v>-219000</v>
      </c>
      <c r="S568" s="65">
        <f>S576+S573+S570</f>
        <v>0</v>
      </c>
      <c r="T568" s="65">
        <f>T576+T573+T570</f>
        <v>0</v>
      </c>
      <c r="U568" s="66">
        <f t="shared" si="23"/>
        <v>0</v>
      </c>
      <c r="V568" s="65"/>
    </row>
    <row r="569" spans="1:22" ht="57" hidden="1" customHeight="1" x14ac:dyDescent="0.2">
      <c r="A569" s="88" t="s">
        <v>605</v>
      </c>
      <c r="B569" s="64" t="s">
        <v>92</v>
      </c>
      <c r="C569" s="64" t="s">
        <v>958</v>
      </c>
      <c r="D569" s="63"/>
      <c r="E569" s="77" t="s">
        <v>1129</v>
      </c>
      <c r="F569" s="65">
        <f>F570</f>
        <v>80000</v>
      </c>
      <c r="G569" s="66">
        <f t="shared" si="21"/>
        <v>0</v>
      </c>
      <c r="H569" s="65">
        <f>H570</f>
        <v>80000</v>
      </c>
      <c r="L569" s="88" t="s">
        <v>605</v>
      </c>
      <c r="M569" s="64" t="s">
        <v>92</v>
      </c>
      <c r="N569" s="64" t="s">
        <v>958</v>
      </c>
      <c r="O569" s="63"/>
      <c r="P569" s="77" t="s">
        <v>990</v>
      </c>
      <c r="Q569" s="65"/>
      <c r="R569" s="66"/>
      <c r="S569" s="65">
        <f>S570</f>
        <v>0</v>
      </c>
      <c r="T569" s="65">
        <f>T570</f>
        <v>0</v>
      </c>
      <c r="U569" s="66"/>
      <c r="V569" s="65"/>
    </row>
    <row r="570" spans="1:22" ht="49.5" hidden="1" customHeight="1" x14ac:dyDescent="0.2">
      <c r="A570" s="88" t="s">
        <v>605</v>
      </c>
      <c r="B570" s="64" t="s">
        <v>92</v>
      </c>
      <c r="C570" s="64" t="s">
        <v>815</v>
      </c>
      <c r="D570" s="63"/>
      <c r="E570" s="77" t="s">
        <v>1146</v>
      </c>
      <c r="F570" s="65">
        <f>F571</f>
        <v>80000</v>
      </c>
      <c r="G570" s="66">
        <f t="shared" si="21"/>
        <v>0</v>
      </c>
      <c r="H570" s="65">
        <f>H571</f>
        <v>80000</v>
      </c>
      <c r="L570" s="88" t="s">
        <v>605</v>
      </c>
      <c r="M570" s="64" t="s">
        <v>92</v>
      </c>
      <c r="N570" s="64" t="s">
        <v>815</v>
      </c>
      <c r="O570" s="63"/>
      <c r="P570" s="77" t="s">
        <v>917</v>
      </c>
      <c r="Q570" s="65"/>
      <c r="R570" s="66"/>
      <c r="S570" s="65">
        <f>S571</f>
        <v>0</v>
      </c>
      <c r="T570" s="65">
        <f>T571</f>
        <v>0</v>
      </c>
      <c r="U570" s="66"/>
      <c r="V570" s="65"/>
    </row>
    <row r="571" spans="1:22" ht="45" hidden="1" customHeight="1" x14ac:dyDescent="0.2">
      <c r="A571" s="88" t="s">
        <v>605</v>
      </c>
      <c r="B571" s="64" t="s">
        <v>92</v>
      </c>
      <c r="C571" s="64" t="s">
        <v>815</v>
      </c>
      <c r="D571" s="63" t="s">
        <v>445</v>
      </c>
      <c r="E571" s="77" t="s">
        <v>1193</v>
      </c>
      <c r="F571" s="65">
        <v>80000</v>
      </c>
      <c r="G571" s="66">
        <f t="shared" si="21"/>
        <v>0</v>
      </c>
      <c r="H571" s="65">
        <v>80000</v>
      </c>
      <c r="L571" s="88" t="s">
        <v>605</v>
      </c>
      <c r="M571" s="64" t="s">
        <v>92</v>
      </c>
      <c r="N571" s="64" t="s">
        <v>815</v>
      </c>
      <c r="O571" s="63" t="s">
        <v>445</v>
      </c>
      <c r="P571" s="77" t="s">
        <v>455</v>
      </c>
      <c r="Q571" s="65"/>
      <c r="R571" s="66"/>
      <c r="S571" s="65">
        <v>0</v>
      </c>
      <c r="T571" s="65">
        <v>0</v>
      </c>
      <c r="U571" s="66"/>
      <c r="V571" s="65"/>
    </row>
    <row r="572" spans="1:22" ht="57" hidden="1" customHeight="1" x14ac:dyDescent="0.2">
      <c r="A572" s="88" t="s">
        <v>605</v>
      </c>
      <c r="B572" s="64" t="s">
        <v>92</v>
      </c>
      <c r="C572" s="64" t="s">
        <v>960</v>
      </c>
      <c r="D572" s="63"/>
      <c r="E572" s="77" t="s">
        <v>1138</v>
      </c>
      <c r="F572" s="65">
        <f>F573</f>
        <v>532530.15</v>
      </c>
      <c r="G572" s="66">
        <f t="shared" si="21"/>
        <v>0</v>
      </c>
      <c r="H572" s="65">
        <f>H573</f>
        <v>532530.15</v>
      </c>
      <c r="L572" s="88" t="s">
        <v>605</v>
      </c>
      <c r="M572" s="64" t="s">
        <v>92</v>
      </c>
      <c r="N572" s="64" t="s">
        <v>960</v>
      </c>
      <c r="O572" s="63"/>
      <c r="P572" s="77" t="s">
        <v>992</v>
      </c>
      <c r="Q572" s="65"/>
      <c r="R572" s="66"/>
      <c r="S572" s="65">
        <f>S573</f>
        <v>0</v>
      </c>
      <c r="T572" s="65">
        <f>T573</f>
        <v>0</v>
      </c>
      <c r="U572" s="66"/>
      <c r="V572" s="65"/>
    </row>
    <row r="573" spans="1:22" ht="65.25" hidden="1" customHeight="1" x14ac:dyDescent="0.2">
      <c r="A573" s="88" t="s">
        <v>605</v>
      </c>
      <c r="B573" s="64" t="s">
        <v>92</v>
      </c>
      <c r="C573" s="64" t="s">
        <v>817</v>
      </c>
      <c r="D573" s="63"/>
      <c r="E573" s="77" t="s">
        <v>1147</v>
      </c>
      <c r="F573" s="65">
        <f>F574+F575</f>
        <v>532530.15</v>
      </c>
      <c r="G573" s="66">
        <f t="shared" si="21"/>
        <v>0</v>
      </c>
      <c r="H573" s="65">
        <f>H574+H575</f>
        <v>532530.15</v>
      </c>
      <c r="L573" s="88" t="s">
        <v>605</v>
      </c>
      <c r="M573" s="64" t="s">
        <v>92</v>
      </c>
      <c r="N573" s="64" t="s">
        <v>817</v>
      </c>
      <c r="O573" s="63"/>
      <c r="P573" s="77" t="s">
        <v>916</v>
      </c>
      <c r="Q573" s="65">
        <f>Q574</f>
        <v>0</v>
      </c>
      <c r="R573" s="66">
        <f t="shared" si="22"/>
        <v>0</v>
      </c>
      <c r="S573" s="65">
        <f>S574</f>
        <v>0</v>
      </c>
      <c r="T573" s="65">
        <f>T574</f>
        <v>0</v>
      </c>
      <c r="U573" s="66">
        <f t="shared" si="23"/>
        <v>0</v>
      </c>
      <c r="V573" s="65"/>
    </row>
    <row r="574" spans="1:22" ht="48.75" hidden="1" customHeight="1" x14ac:dyDescent="0.2">
      <c r="A574" s="88" t="s">
        <v>605</v>
      </c>
      <c r="B574" s="64" t="s">
        <v>92</v>
      </c>
      <c r="C574" s="64" t="s">
        <v>817</v>
      </c>
      <c r="D574" s="63" t="s">
        <v>445</v>
      </c>
      <c r="E574" s="77" t="s">
        <v>1193</v>
      </c>
      <c r="F574" s="65">
        <v>200000</v>
      </c>
      <c r="G574" s="66">
        <f t="shared" si="21"/>
        <v>0</v>
      </c>
      <c r="H574" s="65">
        <v>200000</v>
      </c>
      <c r="L574" s="88" t="s">
        <v>605</v>
      </c>
      <c r="M574" s="64" t="s">
        <v>92</v>
      </c>
      <c r="N574" s="64" t="s">
        <v>817</v>
      </c>
      <c r="O574" s="63" t="s">
        <v>445</v>
      </c>
      <c r="P574" s="77" t="s">
        <v>455</v>
      </c>
      <c r="Q574" s="65">
        <v>0</v>
      </c>
      <c r="R574" s="66">
        <f t="shared" si="22"/>
        <v>0</v>
      </c>
      <c r="S574" s="65">
        <v>0</v>
      </c>
      <c r="T574" s="65">
        <v>0</v>
      </c>
      <c r="U574" s="66">
        <f t="shared" si="23"/>
        <v>0</v>
      </c>
      <c r="V574" s="65"/>
    </row>
    <row r="575" spans="1:22" ht="24.75" hidden="1" customHeight="1" x14ac:dyDescent="0.2">
      <c r="A575" s="88" t="s">
        <v>605</v>
      </c>
      <c r="B575" s="64" t="s">
        <v>92</v>
      </c>
      <c r="C575" s="64" t="s">
        <v>817</v>
      </c>
      <c r="D575" s="63" t="s">
        <v>334</v>
      </c>
      <c r="E575" s="77" t="s">
        <v>335</v>
      </c>
      <c r="F575" s="65">
        <v>332530.15000000002</v>
      </c>
      <c r="G575" s="66">
        <f t="shared" si="21"/>
        <v>0</v>
      </c>
      <c r="H575" s="65">
        <v>332530.15000000002</v>
      </c>
      <c r="L575" s="88"/>
      <c r="M575" s="64"/>
      <c r="N575" s="64"/>
      <c r="O575" s="63"/>
      <c r="P575" s="77"/>
      <c r="Q575" s="65"/>
      <c r="R575" s="66"/>
      <c r="S575" s="65"/>
      <c r="T575" s="65"/>
      <c r="U575" s="66"/>
      <c r="V575" s="65"/>
    </row>
    <row r="576" spans="1:22" ht="53.25" hidden="1" customHeight="1" x14ac:dyDescent="0.2">
      <c r="A576" s="88" t="s">
        <v>605</v>
      </c>
      <c r="B576" s="64" t="s">
        <v>92</v>
      </c>
      <c r="C576" s="64" t="s">
        <v>396</v>
      </c>
      <c r="D576" s="63"/>
      <c r="E576" s="77" t="s">
        <v>712</v>
      </c>
      <c r="F576" s="65">
        <f>F577</f>
        <v>0</v>
      </c>
      <c r="G576" s="66">
        <f t="shared" si="21"/>
        <v>0</v>
      </c>
      <c r="H576" s="65">
        <f>H577</f>
        <v>0</v>
      </c>
      <c r="L576" s="88" t="s">
        <v>605</v>
      </c>
      <c r="M576" s="64" t="s">
        <v>92</v>
      </c>
      <c r="N576" s="64" t="s">
        <v>396</v>
      </c>
      <c r="O576" s="63"/>
      <c r="P576" s="77" t="s">
        <v>712</v>
      </c>
      <c r="Q576" s="65">
        <f>Q577</f>
        <v>219000</v>
      </c>
      <c r="R576" s="66">
        <f t="shared" si="22"/>
        <v>-219000</v>
      </c>
      <c r="S576" s="65">
        <f>S577</f>
        <v>0</v>
      </c>
      <c r="T576" s="65">
        <f>T577</f>
        <v>0</v>
      </c>
      <c r="U576" s="66">
        <f t="shared" si="23"/>
        <v>0</v>
      </c>
      <c r="V576" s="65"/>
    </row>
    <row r="577" spans="1:22" ht="33" hidden="1" customHeight="1" x14ac:dyDescent="0.2">
      <c r="A577" s="88" t="s">
        <v>605</v>
      </c>
      <c r="B577" s="64" t="s">
        <v>92</v>
      </c>
      <c r="C577" s="64" t="s">
        <v>396</v>
      </c>
      <c r="D577" s="63" t="s">
        <v>445</v>
      </c>
      <c r="E577" s="77" t="s">
        <v>455</v>
      </c>
      <c r="F577" s="65">
        <v>0</v>
      </c>
      <c r="G577" s="66">
        <f t="shared" si="21"/>
        <v>0</v>
      </c>
      <c r="H577" s="65">
        <v>0</v>
      </c>
      <c r="L577" s="88" t="s">
        <v>605</v>
      </c>
      <c r="M577" s="64" t="s">
        <v>92</v>
      </c>
      <c r="N577" s="64" t="s">
        <v>396</v>
      </c>
      <c r="O577" s="63" t="s">
        <v>445</v>
      </c>
      <c r="P577" s="77" t="s">
        <v>455</v>
      </c>
      <c r="Q577" s="65">
        <v>219000</v>
      </c>
      <c r="R577" s="66">
        <f t="shared" si="22"/>
        <v>-219000</v>
      </c>
      <c r="S577" s="65">
        <v>0</v>
      </c>
      <c r="T577" s="65">
        <v>0</v>
      </c>
      <c r="U577" s="66">
        <f t="shared" si="23"/>
        <v>0</v>
      </c>
      <c r="V577" s="65"/>
    </row>
    <row r="578" spans="1:22" ht="18.75" hidden="1" customHeight="1" x14ac:dyDescent="0.2">
      <c r="A578" s="88" t="s">
        <v>605</v>
      </c>
      <c r="B578" s="64" t="s">
        <v>618</v>
      </c>
      <c r="C578" s="64"/>
      <c r="D578" s="63"/>
      <c r="E578" s="77" t="s">
        <v>619</v>
      </c>
      <c r="F578" s="65">
        <f>F587+F584+F580+F582</f>
        <v>3185400</v>
      </c>
      <c r="G578" s="66">
        <f t="shared" si="21"/>
        <v>0</v>
      </c>
      <c r="H578" s="65">
        <f>H587+H584+H580+H582</f>
        <v>3185400</v>
      </c>
      <c r="L578" s="88" t="s">
        <v>605</v>
      </c>
      <c r="M578" s="64" t="s">
        <v>618</v>
      </c>
      <c r="N578" s="64"/>
      <c r="O578" s="63"/>
      <c r="P578" s="77" t="s">
        <v>619</v>
      </c>
      <c r="Q578" s="65">
        <f>Q587+Q584</f>
        <v>1967000</v>
      </c>
      <c r="R578" s="66">
        <f t="shared" si="22"/>
        <v>1218400</v>
      </c>
      <c r="S578" s="65">
        <f>S587+S584+S580+S582</f>
        <v>3185400</v>
      </c>
      <c r="T578" s="65">
        <f>T587+T584+T580+T582</f>
        <v>3185400</v>
      </c>
      <c r="U578" s="66">
        <f t="shared" si="23"/>
        <v>-3185400</v>
      </c>
      <c r="V578" s="65"/>
    </row>
    <row r="579" spans="1:22" ht="56.25" hidden="1" customHeight="1" x14ac:dyDescent="0.2">
      <c r="A579" s="88" t="s">
        <v>605</v>
      </c>
      <c r="B579" s="64" t="s">
        <v>618</v>
      </c>
      <c r="C579" s="64" t="s">
        <v>957</v>
      </c>
      <c r="D579" s="63"/>
      <c r="E579" s="77" t="s">
        <v>1127</v>
      </c>
      <c r="F579" s="65">
        <f>F580+F582</f>
        <v>1046700</v>
      </c>
      <c r="G579" s="66">
        <f t="shared" si="21"/>
        <v>0</v>
      </c>
      <c r="H579" s="65">
        <f>H580+H582</f>
        <v>1046700</v>
      </c>
      <c r="L579" s="88" t="s">
        <v>605</v>
      </c>
      <c r="M579" s="64" t="s">
        <v>618</v>
      </c>
      <c r="N579" s="64" t="s">
        <v>957</v>
      </c>
      <c r="O579" s="63"/>
      <c r="P579" s="77" t="s">
        <v>989</v>
      </c>
      <c r="Q579" s="65"/>
      <c r="R579" s="66"/>
      <c r="S579" s="65">
        <f>S580+S582</f>
        <v>1046700</v>
      </c>
      <c r="T579" s="65">
        <f>T580+T582</f>
        <v>1046700</v>
      </c>
      <c r="U579" s="66"/>
      <c r="V579" s="65"/>
    </row>
    <row r="580" spans="1:22" ht="51.75" hidden="1" customHeight="1" x14ac:dyDescent="0.2">
      <c r="A580" s="88" t="s">
        <v>605</v>
      </c>
      <c r="B580" s="64" t="s">
        <v>618</v>
      </c>
      <c r="C580" s="64" t="s">
        <v>904</v>
      </c>
      <c r="D580" s="63"/>
      <c r="E580" s="77" t="s">
        <v>1148</v>
      </c>
      <c r="F580" s="65">
        <f>F581</f>
        <v>100000</v>
      </c>
      <c r="G580" s="66">
        <f t="shared" si="21"/>
        <v>0</v>
      </c>
      <c r="H580" s="65">
        <f>H581</f>
        <v>100000</v>
      </c>
      <c r="L580" s="88" t="s">
        <v>605</v>
      </c>
      <c r="M580" s="64" t="s">
        <v>618</v>
      </c>
      <c r="N580" s="64" t="s">
        <v>904</v>
      </c>
      <c r="O580" s="63"/>
      <c r="P580" s="77" t="s">
        <v>920</v>
      </c>
      <c r="Q580" s="65"/>
      <c r="R580" s="66"/>
      <c r="S580" s="65">
        <f>S581</f>
        <v>100000</v>
      </c>
      <c r="T580" s="65">
        <f>T581</f>
        <v>100000</v>
      </c>
      <c r="U580" s="66"/>
      <c r="V580" s="65"/>
    </row>
    <row r="581" spans="1:22" ht="23.25" hidden="1" customHeight="1" x14ac:dyDescent="0.2">
      <c r="A581" s="88" t="s">
        <v>605</v>
      </c>
      <c r="B581" s="64" t="s">
        <v>618</v>
      </c>
      <c r="C581" s="64" t="s">
        <v>904</v>
      </c>
      <c r="D581" s="63" t="s">
        <v>439</v>
      </c>
      <c r="E581" s="77" t="s">
        <v>1190</v>
      </c>
      <c r="F581" s="65">
        <v>100000</v>
      </c>
      <c r="G581" s="66">
        <f t="shared" si="21"/>
        <v>0</v>
      </c>
      <c r="H581" s="65">
        <v>100000</v>
      </c>
      <c r="L581" s="88" t="s">
        <v>605</v>
      </c>
      <c r="M581" s="64" t="s">
        <v>618</v>
      </c>
      <c r="N581" s="64" t="s">
        <v>904</v>
      </c>
      <c r="O581" s="63" t="s">
        <v>439</v>
      </c>
      <c r="P581" s="77" t="s">
        <v>452</v>
      </c>
      <c r="Q581" s="65"/>
      <c r="R581" s="66"/>
      <c r="S581" s="65">
        <v>100000</v>
      </c>
      <c r="T581" s="65">
        <v>100000</v>
      </c>
      <c r="U581" s="66"/>
      <c r="V581" s="65"/>
    </row>
    <row r="582" spans="1:22" ht="42.75" hidden="1" customHeight="1" x14ac:dyDescent="0.2">
      <c r="A582" s="88" t="s">
        <v>605</v>
      </c>
      <c r="B582" s="64" t="s">
        <v>618</v>
      </c>
      <c r="C582" s="64" t="s">
        <v>919</v>
      </c>
      <c r="D582" s="63"/>
      <c r="E582" s="77" t="s">
        <v>1149</v>
      </c>
      <c r="F582" s="65">
        <f>F583</f>
        <v>946700</v>
      </c>
      <c r="G582" s="66">
        <f t="shared" si="21"/>
        <v>0</v>
      </c>
      <c r="H582" s="65">
        <f>H583</f>
        <v>946700</v>
      </c>
      <c r="L582" s="88" t="s">
        <v>605</v>
      </c>
      <c r="M582" s="64" t="s">
        <v>618</v>
      </c>
      <c r="N582" s="64" t="s">
        <v>919</v>
      </c>
      <c r="O582" s="63"/>
      <c r="P582" s="77" t="s">
        <v>921</v>
      </c>
      <c r="Q582" s="65"/>
      <c r="R582" s="66"/>
      <c r="S582" s="65">
        <f>S583</f>
        <v>946700</v>
      </c>
      <c r="T582" s="65">
        <f>T583</f>
        <v>946700</v>
      </c>
      <c r="U582" s="66"/>
      <c r="V582" s="65"/>
    </row>
    <row r="583" spans="1:22" ht="35.25" hidden="1" customHeight="1" x14ac:dyDescent="0.2">
      <c r="A583" s="88" t="s">
        <v>605</v>
      </c>
      <c r="B583" s="64" t="s">
        <v>618</v>
      </c>
      <c r="C583" s="64" t="s">
        <v>919</v>
      </c>
      <c r="D583" s="63" t="s">
        <v>440</v>
      </c>
      <c r="E583" s="77" t="s">
        <v>1187</v>
      </c>
      <c r="F583" s="65">
        <v>946700</v>
      </c>
      <c r="G583" s="66">
        <f t="shared" si="21"/>
        <v>0</v>
      </c>
      <c r="H583" s="65">
        <v>946700</v>
      </c>
      <c r="L583" s="88" t="s">
        <v>605</v>
      </c>
      <c r="M583" s="64" t="s">
        <v>618</v>
      </c>
      <c r="N583" s="64" t="s">
        <v>919</v>
      </c>
      <c r="O583" s="63" t="s">
        <v>440</v>
      </c>
      <c r="P583" s="77" t="s">
        <v>449</v>
      </c>
      <c r="Q583" s="65"/>
      <c r="R583" s="66"/>
      <c r="S583" s="65">
        <v>946700</v>
      </c>
      <c r="T583" s="65">
        <v>946700</v>
      </c>
      <c r="U583" s="66"/>
      <c r="V583" s="65"/>
    </row>
    <row r="584" spans="1:22" ht="51.75" hidden="1" customHeight="1" x14ac:dyDescent="0.2">
      <c r="A584" s="88" t="s">
        <v>605</v>
      </c>
      <c r="B584" s="64" t="s">
        <v>618</v>
      </c>
      <c r="C584" s="64" t="s">
        <v>846</v>
      </c>
      <c r="D584" s="63"/>
      <c r="E584" s="77" t="s">
        <v>1150</v>
      </c>
      <c r="F584" s="65">
        <f>F586+F585</f>
        <v>2138700</v>
      </c>
      <c r="G584" s="66">
        <f t="shared" si="21"/>
        <v>0</v>
      </c>
      <c r="H584" s="65">
        <f>H586+H585</f>
        <v>2138700</v>
      </c>
      <c r="L584" s="88" t="s">
        <v>605</v>
      </c>
      <c r="M584" s="64" t="s">
        <v>618</v>
      </c>
      <c r="N584" s="64" t="s">
        <v>846</v>
      </c>
      <c r="O584" s="63"/>
      <c r="P584" s="77" t="s">
        <v>845</v>
      </c>
      <c r="Q584" s="65">
        <f>Q586</f>
        <v>0</v>
      </c>
      <c r="R584" s="66">
        <f t="shared" si="22"/>
        <v>2138700</v>
      </c>
      <c r="S584" s="65">
        <f>S586</f>
        <v>2138700</v>
      </c>
      <c r="T584" s="65">
        <f>T586</f>
        <v>2138700</v>
      </c>
      <c r="U584" s="66">
        <f t="shared" si="23"/>
        <v>-2138700</v>
      </c>
      <c r="V584" s="65"/>
    </row>
    <row r="585" spans="1:22" ht="22.5" hidden="1" customHeight="1" x14ac:dyDescent="0.2">
      <c r="A585" s="88" t="s">
        <v>605</v>
      </c>
      <c r="B585" s="64" t="s">
        <v>618</v>
      </c>
      <c r="C585" s="64" t="s">
        <v>846</v>
      </c>
      <c r="D585" s="63" t="s">
        <v>336</v>
      </c>
      <c r="E585" s="77" t="s">
        <v>337</v>
      </c>
      <c r="F585" s="65">
        <v>776325</v>
      </c>
      <c r="G585" s="66">
        <f t="shared" si="21"/>
        <v>-128250</v>
      </c>
      <c r="H585" s="65">
        <v>648075</v>
      </c>
      <c r="L585" s="88"/>
      <c r="M585" s="64"/>
      <c r="N585" s="64"/>
      <c r="O585" s="63"/>
      <c r="P585" s="77"/>
      <c r="Q585" s="65"/>
      <c r="R585" s="66"/>
      <c r="S585" s="65"/>
      <c r="T585" s="65"/>
      <c r="U585" s="66"/>
      <c r="V585" s="65"/>
    </row>
    <row r="586" spans="1:22" ht="24" hidden="1" customHeight="1" x14ac:dyDescent="0.2">
      <c r="A586" s="88" t="s">
        <v>605</v>
      </c>
      <c r="B586" s="64" t="s">
        <v>618</v>
      </c>
      <c r="C586" s="64" t="s">
        <v>846</v>
      </c>
      <c r="D586" s="63" t="s">
        <v>334</v>
      </c>
      <c r="E586" s="77" t="s">
        <v>452</v>
      </c>
      <c r="F586" s="65">
        <v>1362375</v>
      </c>
      <c r="G586" s="66">
        <f t="shared" si="21"/>
        <v>128250</v>
      </c>
      <c r="H586" s="65">
        <v>1490625</v>
      </c>
      <c r="L586" s="88" t="s">
        <v>605</v>
      </c>
      <c r="M586" s="64" t="s">
        <v>618</v>
      </c>
      <c r="N586" s="64" t="s">
        <v>846</v>
      </c>
      <c r="O586" s="63" t="s">
        <v>334</v>
      </c>
      <c r="P586" s="77" t="s">
        <v>452</v>
      </c>
      <c r="Q586" s="65">
        <v>0</v>
      </c>
      <c r="R586" s="66">
        <f t="shared" si="22"/>
        <v>2138700</v>
      </c>
      <c r="S586" s="65">
        <v>2138700</v>
      </c>
      <c r="T586" s="65">
        <v>2138700</v>
      </c>
      <c r="U586" s="66">
        <f t="shared" si="23"/>
        <v>-2138700</v>
      </c>
      <c r="V586" s="65"/>
    </row>
    <row r="587" spans="1:22" ht="17.25" hidden="1" customHeight="1" x14ac:dyDescent="0.2">
      <c r="A587" s="88" t="s">
        <v>605</v>
      </c>
      <c r="B587" s="64" t="s">
        <v>618</v>
      </c>
      <c r="C587" s="63" t="s">
        <v>287</v>
      </c>
      <c r="D587" s="63"/>
      <c r="E587" s="77" t="s">
        <v>299</v>
      </c>
      <c r="F587" s="65">
        <f>F588</f>
        <v>0</v>
      </c>
      <c r="G587" s="66">
        <f t="shared" si="21"/>
        <v>0</v>
      </c>
      <c r="H587" s="65">
        <f>H588</f>
        <v>0</v>
      </c>
      <c r="L587" s="88" t="s">
        <v>605</v>
      </c>
      <c r="M587" s="64" t="s">
        <v>618</v>
      </c>
      <c r="N587" s="63" t="s">
        <v>287</v>
      </c>
      <c r="O587" s="63"/>
      <c r="P587" s="77" t="s">
        <v>299</v>
      </c>
      <c r="Q587" s="65">
        <f>Q588</f>
        <v>1967000</v>
      </c>
      <c r="R587" s="66">
        <f t="shared" si="22"/>
        <v>-1967000</v>
      </c>
      <c r="S587" s="65">
        <f>S588</f>
        <v>0</v>
      </c>
      <c r="T587" s="65">
        <f>T588</f>
        <v>0</v>
      </c>
      <c r="U587" s="66">
        <f t="shared" si="23"/>
        <v>0</v>
      </c>
      <c r="V587" s="65"/>
    </row>
    <row r="588" spans="1:22" ht="30.75" hidden="1" customHeight="1" x14ac:dyDescent="0.2">
      <c r="A588" s="88" t="s">
        <v>605</v>
      </c>
      <c r="B588" s="64" t="s">
        <v>618</v>
      </c>
      <c r="C588" s="63" t="s">
        <v>287</v>
      </c>
      <c r="D588" s="63" t="s">
        <v>334</v>
      </c>
      <c r="E588" s="77" t="s">
        <v>452</v>
      </c>
      <c r="F588" s="65">
        <v>0</v>
      </c>
      <c r="G588" s="66">
        <f t="shared" si="21"/>
        <v>0</v>
      </c>
      <c r="H588" s="65">
        <v>0</v>
      </c>
      <c r="L588" s="88" t="s">
        <v>605</v>
      </c>
      <c r="M588" s="64" t="s">
        <v>618</v>
      </c>
      <c r="N588" s="63" t="s">
        <v>287</v>
      </c>
      <c r="O588" s="63" t="s">
        <v>334</v>
      </c>
      <c r="P588" s="77" t="s">
        <v>452</v>
      </c>
      <c r="Q588" s="65">
        <v>1967000</v>
      </c>
      <c r="R588" s="66">
        <f t="shared" si="22"/>
        <v>-1967000</v>
      </c>
      <c r="S588" s="65">
        <v>0</v>
      </c>
      <c r="T588" s="65">
        <v>0</v>
      </c>
      <c r="U588" s="66">
        <f t="shared" si="23"/>
        <v>0</v>
      </c>
      <c r="V588" s="65"/>
    </row>
    <row r="589" spans="1:22" ht="15.75" hidden="1" customHeight="1" x14ac:dyDescent="0.2">
      <c r="A589" s="63" t="s">
        <v>605</v>
      </c>
      <c r="B589" s="63" t="s">
        <v>620</v>
      </c>
      <c r="C589" s="63"/>
      <c r="D589" s="63"/>
      <c r="E589" s="77" t="s">
        <v>621</v>
      </c>
      <c r="F589" s="66">
        <f>F590+F593+F595+F597+F604+F606+F611+F613+F616+F618</f>
        <v>16757302</v>
      </c>
      <c r="G589" s="66">
        <f t="shared" si="21"/>
        <v>676704</v>
      </c>
      <c r="H589" s="66">
        <f>H590+H593+H595+H597+H604+H606+H611+H613+H616+H618</f>
        <v>17434006</v>
      </c>
      <c r="L589" s="63" t="s">
        <v>605</v>
      </c>
      <c r="M589" s="63" t="s">
        <v>620</v>
      </c>
      <c r="N589" s="63"/>
      <c r="O589" s="63"/>
      <c r="P589" s="77" t="s">
        <v>621</v>
      </c>
      <c r="Q589" s="66">
        <f>Q590+Q593+Q595+Q597+Q604+Q606+Q611+Q613+Q616+Q618</f>
        <v>14188862</v>
      </c>
      <c r="R589" s="66">
        <f t="shared" si="22"/>
        <v>-1605296</v>
      </c>
      <c r="S589" s="66">
        <f>S590+S593+S595+S597+S604+S606+S611+S613+S616+S618</f>
        <v>12583566</v>
      </c>
      <c r="T589" s="66">
        <f>T590+T593+T595+T597+T604+T606+T611+T613+T616+T618</f>
        <v>12583566</v>
      </c>
      <c r="U589" s="66">
        <f t="shared" si="23"/>
        <v>-12583566</v>
      </c>
      <c r="V589" s="66"/>
    </row>
    <row r="590" spans="1:22" ht="15" hidden="1" customHeight="1" x14ac:dyDescent="0.2">
      <c r="A590" s="63" t="s">
        <v>605</v>
      </c>
      <c r="B590" s="63" t="s">
        <v>620</v>
      </c>
      <c r="C590" s="63" t="s">
        <v>531</v>
      </c>
      <c r="D590" s="63"/>
      <c r="E590" s="77" t="s">
        <v>502</v>
      </c>
      <c r="F590" s="67">
        <f>F591</f>
        <v>0</v>
      </c>
      <c r="G590" s="66">
        <f t="shared" si="21"/>
        <v>0</v>
      </c>
      <c r="H590" s="67">
        <f>H591</f>
        <v>0</v>
      </c>
      <c r="L590" s="63" t="s">
        <v>605</v>
      </c>
      <c r="M590" s="63" t="s">
        <v>620</v>
      </c>
      <c r="N590" s="63" t="s">
        <v>531</v>
      </c>
      <c r="O590" s="63"/>
      <c r="P590" s="77" t="s">
        <v>502</v>
      </c>
      <c r="Q590" s="67">
        <f>Q591</f>
        <v>1304500</v>
      </c>
      <c r="R590" s="66">
        <f t="shared" si="22"/>
        <v>-1304500</v>
      </c>
      <c r="S590" s="67">
        <f>S591</f>
        <v>0</v>
      </c>
      <c r="T590" s="67">
        <f>T591</f>
        <v>0</v>
      </c>
      <c r="U590" s="66">
        <f t="shared" si="23"/>
        <v>0</v>
      </c>
      <c r="V590" s="67"/>
    </row>
    <row r="591" spans="1:22" ht="18.75" hidden="1" customHeight="1" x14ac:dyDescent="0.2">
      <c r="A591" s="63" t="s">
        <v>605</v>
      </c>
      <c r="B591" s="63" t="s">
        <v>620</v>
      </c>
      <c r="C591" s="63" t="s">
        <v>531</v>
      </c>
      <c r="D591" s="63" t="s">
        <v>440</v>
      </c>
      <c r="E591" s="77" t="s">
        <v>449</v>
      </c>
      <c r="F591" s="65">
        <v>0</v>
      </c>
      <c r="G591" s="66">
        <f t="shared" si="21"/>
        <v>0</v>
      </c>
      <c r="H591" s="65">
        <v>0</v>
      </c>
      <c r="L591" s="63" t="s">
        <v>605</v>
      </c>
      <c r="M591" s="63" t="s">
        <v>620</v>
      </c>
      <c r="N591" s="63" t="s">
        <v>531</v>
      </c>
      <c r="O591" s="63" t="s">
        <v>440</v>
      </c>
      <c r="P591" s="77" t="s">
        <v>449</v>
      </c>
      <c r="Q591" s="65">
        <f>1001900+302600</f>
        <v>1304500</v>
      </c>
      <c r="R591" s="66">
        <f t="shared" si="22"/>
        <v>-1304500</v>
      </c>
      <c r="S591" s="65">
        <v>0</v>
      </c>
      <c r="T591" s="65">
        <v>0</v>
      </c>
      <c r="U591" s="66">
        <f t="shared" si="23"/>
        <v>0</v>
      </c>
      <c r="V591" s="65"/>
    </row>
    <row r="592" spans="1:22" ht="42.75" hidden="1" customHeight="1" x14ac:dyDescent="0.2">
      <c r="A592" s="63" t="s">
        <v>605</v>
      </c>
      <c r="B592" s="63" t="s">
        <v>620</v>
      </c>
      <c r="C592" s="63" t="s">
        <v>962</v>
      </c>
      <c r="D592" s="63"/>
      <c r="E592" s="77" t="s">
        <v>1151</v>
      </c>
      <c r="F592" s="65">
        <f>F593+F595+F597</f>
        <v>15382402</v>
      </c>
      <c r="G592" s="66">
        <f t="shared" si="21"/>
        <v>676704</v>
      </c>
      <c r="H592" s="65">
        <f>H593+H595+H597</f>
        <v>16059106</v>
      </c>
      <c r="L592" s="63" t="s">
        <v>605</v>
      </c>
      <c r="M592" s="63" t="s">
        <v>620</v>
      </c>
      <c r="N592" s="63" t="s">
        <v>962</v>
      </c>
      <c r="O592" s="63"/>
      <c r="P592" s="77" t="s">
        <v>996</v>
      </c>
      <c r="Q592" s="65"/>
      <c r="R592" s="66"/>
      <c r="S592" s="65">
        <f>S593+S595+S597</f>
        <v>12583566</v>
      </c>
      <c r="T592" s="65">
        <f>T593+T595+T597</f>
        <v>12583566</v>
      </c>
      <c r="U592" s="66"/>
      <c r="V592" s="65"/>
    </row>
    <row r="593" spans="1:23" ht="48.75" hidden="1" customHeight="1" x14ac:dyDescent="0.2">
      <c r="A593" s="63" t="s">
        <v>605</v>
      </c>
      <c r="B593" s="63" t="s">
        <v>620</v>
      </c>
      <c r="C593" s="63" t="s">
        <v>1061</v>
      </c>
      <c r="D593" s="63"/>
      <c r="E593" s="77" t="s">
        <v>1152</v>
      </c>
      <c r="F593" s="65">
        <f>F594</f>
        <v>0</v>
      </c>
      <c r="G593" s="66">
        <f t="shared" si="21"/>
        <v>0</v>
      </c>
      <c r="H593" s="65">
        <f>H594</f>
        <v>0</v>
      </c>
      <c r="L593" s="63" t="s">
        <v>605</v>
      </c>
      <c r="M593" s="63" t="s">
        <v>620</v>
      </c>
      <c r="N593" s="63" t="s">
        <v>818</v>
      </c>
      <c r="O593" s="63"/>
      <c r="P593" s="77" t="s">
        <v>826</v>
      </c>
      <c r="Q593" s="65">
        <f>Q594</f>
        <v>0</v>
      </c>
      <c r="R593" s="66">
        <f t="shared" si="22"/>
        <v>1374900</v>
      </c>
      <c r="S593" s="65">
        <f>S594</f>
        <v>1374900</v>
      </c>
      <c r="T593" s="65">
        <f>T594</f>
        <v>1374900</v>
      </c>
      <c r="U593" s="66">
        <f t="shared" si="23"/>
        <v>-1374900</v>
      </c>
      <c r="V593" s="65"/>
    </row>
    <row r="594" spans="1:23" ht="18" hidden="1" customHeight="1" x14ac:dyDescent="0.2">
      <c r="A594" s="63" t="s">
        <v>605</v>
      </c>
      <c r="B594" s="63" t="s">
        <v>620</v>
      </c>
      <c r="C594" s="63" t="s">
        <v>1061</v>
      </c>
      <c r="D594" s="63" t="s">
        <v>440</v>
      </c>
      <c r="E594" s="77" t="s">
        <v>449</v>
      </c>
      <c r="F594" s="65">
        <v>0</v>
      </c>
      <c r="G594" s="66">
        <f t="shared" si="21"/>
        <v>0</v>
      </c>
      <c r="H594" s="65">
        <v>0</v>
      </c>
      <c r="L594" s="63" t="s">
        <v>605</v>
      </c>
      <c r="M594" s="63" t="s">
        <v>620</v>
      </c>
      <c r="N594" s="63" t="s">
        <v>818</v>
      </c>
      <c r="O594" s="63" t="s">
        <v>440</v>
      </c>
      <c r="P594" s="77" t="s">
        <v>449</v>
      </c>
      <c r="Q594" s="65">
        <v>0</v>
      </c>
      <c r="R594" s="66">
        <f t="shared" si="22"/>
        <v>1374900</v>
      </c>
      <c r="S594" s="65">
        <v>1374900</v>
      </c>
      <c r="T594" s="65">
        <v>1374900</v>
      </c>
      <c r="U594" s="66">
        <f t="shared" si="23"/>
        <v>-1374900</v>
      </c>
      <c r="V594" s="65"/>
      <c r="W594" s="68" t="s">
        <v>1012</v>
      </c>
    </row>
    <row r="595" spans="1:23" ht="45.75" hidden="1" customHeight="1" x14ac:dyDescent="0.2">
      <c r="A595" s="63" t="s">
        <v>605</v>
      </c>
      <c r="B595" s="63" t="s">
        <v>620</v>
      </c>
      <c r="C595" s="63" t="s">
        <v>1062</v>
      </c>
      <c r="D595" s="63"/>
      <c r="E595" s="77" t="s">
        <v>1153</v>
      </c>
      <c r="F595" s="65">
        <f>F596</f>
        <v>580030</v>
      </c>
      <c r="G595" s="66">
        <f t="shared" si="21"/>
        <v>0</v>
      </c>
      <c r="H595" s="65">
        <f>H596</f>
        <v>580030</v>
      </c>
      <c r="L595" s="63" t="s">
        <v>605</v>
      </c>
      <c r="M595" s="63" t="s">
        <v>620</v>
      </c>
      <c r="N595" s="63" t="s">
        <v>819</v>
      </c>
      <c r="O595" s="63"/>
      <c r="P595" s="77" t="s">
        <v>918</v>
      </c>
      <c r="Q595" s="65">
        <f>Q596</f>
        <v>0</v>
      </c>
      <c r="R595" s="66">
        <f t="shared" si="22"/>
        <v>580030</v>
      </c>
      <c r="S595" s="65">
        <f>S596</f>
        <v>580030</v>
      </c>
      <c r="T595" s="65">
        <f>T596</f>
        <v>580030</v>
      </c>
      <c r="U595" s="66">
        <f t="shared" si="23"/>
        <v>-580030</v>
      </c>
      <c r="V595" s="65"/>
    </row>
    <row r="596" spans="1:23" ht="36.75" hidden="1" customHeight="1" x14ac:dyDescent="0.2">
      <c r="A596" s="63" t="s">
        <v>605</v>
      </c>
      <c r="B596" s="63" t="s">
        <v>620</v>
      </c>
      <c r="C596" s="63" t="s">
        <v>1062</v>
      </c>
      <c r="D596" s="63" t="s">
        <v>440</v>
      </c>
      <c r="E596" s="77" t="s">
        <v>1187</v>
      </c>
      <c r="F596" s="65">
        <f>445490+134540</f>
        <v>580030</v>
      </c>
      <c r="G596" s="66">
        <f t="shared" si="21"/>
        <v>0</v>
      </c>
      <c r="H596" s="65">
        <f>445490+134540</f>
        <v>580030</v>
      </c>
      <c r="L596" s="63" t="s">
        <v>605</v>
      </c>
      <c r="M596" s="63" t="s">
        <v>620</v>
      </c>
      <c r="N596" s="63" t="s">
        <v>819</v>
      </c>
      <c r="O596" s="63" t="s">
        <v>440</v>
      </c>
      <c r="P596" s="77" t="s">
        <v>449</v>
      </c>
      <c r="Q596" s="65">
        <v>0</v>
      </c>
      <c r="R596" s="66">
        <f t="shared" si="22"/>
        <v>580030</v>
      </c>
      <c r="S596" s="65">
        <f>445490+134540</f>
        <v>580030</v>
      </c>
      <c r="T596" s="65">
        <f>445490+134540</f>
        <v>580030</v>
      </c>
      <c r="U596" s="66">
        <f t="shared" si="23"/>
        <v>-580030</v>
      </c>
      <c r="V596" s="65"/>
    </row>
    <row r="597" spans="1:23" ht="48.75" hidden="1" customHeight="1" x14ac:dyDescent="0.2">
      <c r="A597" s="63" t="s">
        <v>605</v>
      </c>
      <c r="B597" s="63" t="s">
        <v>620</v>
      </c>
      <c r="C597" s="63" t="s">
        <v>820</v>
      </c>
      <c r="D597" s="63"/>
      <c r="E597" s="77" t="s">
        <v>1154</v>
      </c>
      <c r="F597" s="65">
        <f>F598+F599+F600+F601+F602+F603</f>
        <v>14802372</v>
      </c>
      <c r="G597" s="66">
        <f t="shared" si="21"/>
        <v>676704</v>
      </c>
      <c r="H597" s="65">
        <f>H598+H599+H600+H601+H602+H603</f>
        <v>15479076</v>
      </c>
      <c r="L597" s="63" t="s">
        <v>605</v>
      </c>
      <c r="M597" s="63" t="s">
        <v>620</v>
      </c>
      <c r="N597" s="63" t="s">
        <v>820</v>
      </c>
      <c r="O597" s="63"/>
      <c r="P597" s="77" t="s">
        <v>827</v>
      </c>
      <c r="Q597" s="65">
        <f>Q598+Q599+Q600+Q601+Q602+Q603</f>
        <v>0</v>
      </c>
      <c r="R597" s="66">
        <f t="shared" si="22"/>
        <v>10628636</v>
      </c>
      <c r="S597" s="65">
        <f>S598+S599+S600+S601+S602+S603</f>
        <v>10628636</v>
      </c>
      <c r="T597" s="65">
        <f>T598+T599+T600+T601+T602+T603</f>
        <v>10628636</v>
      </c>
      <c r="U597" s="66">
        <f t="shared" si="23"/>
        <v>-10628636</v>
      </c>
      <c r="V597" s="65"/>
    </row>
    <row r="598" spans="1:23" ht="33" hidden="1" customHeight="1" x14ac:dyDescent="0.2">
      <c r="A598" s="63" t="s">
        <v>605</v>
      </c>
      <c r="B598" s="63" t="s">
        <v>620</v>
      </c>
      <c r="C598" s="63" t="s">
        <v>820</v>
      </c>
      <c r="D598" s="63" t="s">
        <v>440</v>
      </c>
      <c r="E598" s="77" t="s">
        <v>1187</v>
      </c>
      <c r="F598" s="65">
        <f>11390000-946700</f>
        <v>10443300</v>
      </c>
      <c r="G598" s="66">
        <f t="shared" si="21"/>
        <v>0</v>
      </c>
      <c r="H598" s="65">
        <f>11390000-946700</f>
        <v>10443300</v>
      </c>
      <c r="L598" s="63" t="s">
        <v>605</v>
      </c>
      <c r="M598" s="63" t="s">
        <v>620</v>
      </c>
      <c r="N598" s="63" t="s">
        <v>820</v>
      </c>
      <c r="O598" s="63" t="s">
        <v>440</v>
      </c>
      <c r="P598" s="77" t="s">
        <v>449</v>
      </c>
      <c r="Q598" s="65">
        <v>0</v>
      </c>
      <c r="R598" s="66">
        <f t="shared" si="22"/>
        <v>10443300</v>
      </c>
      <c r="S598" s="65">
        <f>11390000-946700</f>
        <v>10443300</v>
      </c>
      <c r="T598" s="65">
        <f>11390000-946700</f>
        <v>10443300</v>
      </c>
      <c r="U598" s="66">
        <f t="shared" si="23"/>
        <v>-10443300</v>
      </c>
      <c r="V598" s="65"/>
    </row>
    <row r="599" spans="1:23" ht="27.75" hidden="1" customHeight="1" x14ac:dyDescent="0.2">
      <c r="A599" s="63" t="s">
        <v>605</v>
      </c>
      <c r="B599" s="63" t="s">
        <v>620</v>
      </c>
      <c r="C599" s="63" t="s">
        <v>820</v>
      </c>
      <c r="D599" s="63" t="s">
        <v>441</v>
      </c>
      <c r="E599" s="77" t="s">
        <v>1188</v>
      </c>
      <c r="F599" s="65">
        <v>391500</v>
      </c>
      <c r="G599" s="66">
        <f t="shared" si="21"/>
        <v>83225</v>
      </c>
      <c r="H599" s="65">
        <v>474725</v>
      </c>
      <c r="L599" s="63" t="s">
        <v>605</v>
      </c>
      <c r="M599" s="63" t="s">
        <v>620</v>
      </c>
      <c r="N599" s="63" t="s">
        <v>820</v>
      </c>
      <c r="O599" s="63" t="s">
        <v>441</v>
      </c>
      <c r="P599" s="77" t="s">
        <v>450</v>
      </c>
      <c r="Q599" s="65">
        <v>0</v>
      </c>
      <c r="R599" s="66">
        <f t="shared" si="22"/>
        <v>0</v>
      </c>
      <c r="S599" s="65">
        <v>0</v>
      </c>
      <c r="T599" s="65">
        <v>0</v>
      </c>
      <c r="U599" s="66">
        <f t="shared" si="23"/>
        <v>0</v>
      </c>
      <c r="V599" s="65"/>
    </row>
    <row r="600" spans="1:23" ht="28.5" hidden="1" customHeight="1" x14ac:dyDescent="0.2">
      <c r="A600" s="63" t="s">
        <v>605</v>
      </c>
      <c r="B600" s="63" t="s">
        <v>620</v>
      </c>
      <c r="C600" s="63" t="s">
        <v>820</v>
      </c>
      <c r="D600" s="63" t="s">
        <v>443</v>
      </c>
      <c r="E600" s="77" t="s">
        <v>451</v>
      </c>
      <c r="F600" s="65">
        <f>55000+34000+4500+9200+75000</f>
        <v>177700</v>
      </c>
      <c r="G600" s="66">
        <f t="shared" ref="G600:G663" si="24">H600-F600</f>
        <v>90000</v>
      </c>
      <c r="H600" s="65">
        <v>267700</v>
      </c>
      <c r="L600" s="63" t="s">
        <v>605</v>
      </c>
      <c r="M600" s="63" t="s">
        <v>620</v>
      </c>
      <c r="N600" s="63" t="s">
        <v>820</v>
      </c>
      <c r="O600" s="63" t="s">
        <v>443</v>
      </c>
      <c r="P600" s="77" t="s">
        <v>451</v>
      </c>
      <c r="Q600" s="65">
        <v>0</v>
      </c>
      <c r="R600" s="66">
        <f t="shared" si="22"/>
        <v>0</v>
      </c>
      <c r="S600" s="65">
        <v>0</v>
      </c>
      <c r="T600" s="65">
        <v>0</v>
      </c>
      <c r="U600" s="66">
        <f t="shared" si="23"/>
        <v>0</v>
      </c>
      <c r="V600" s="65"/>
    </row>
    <row r="601" spans="1:23" ht="23.25" hidden="1" customHeight="1" x14ac:dyDescent="0.2">
      <c r="A601" s="63" t="s">
        <v>605</v>
      </c>
      <c r="B601" s="63" t="s">
        <v>620</v>
      </c>
      <c r="C601" s="63" t="s">
        <v>820</v>
      </c>
      <c r="D601" s="63" t="s">
        <v>439</v>
      </c>
      <c r="E601" s="77" t="s">
        <v>1190</v>
      </c>
      <c r="F601" s="65">
        <v>3443235</v>
      </c>
      <c r="G601" s="66">
        <f t="shared" si="24"/>
        <v>503479</v>
      </c>
      <c r="H601" s="65">
        <f>4060526-113812</f>
        <v>3946714</v>
      </c>
      <c r="L601" s="63" t="s">
        <v>605</v>
      </c>
      <c r="M601" s="63" t="s">
        <v>620</v>
      </c>
      <c r="N601" s="63" t="s">
        <v>820</v>
      </c>
      <c r="O601" s="63" t="s">
        <v>439</v>
      </c>
      <c r="P601" s="77" t="s">
        <v>452</v>
      </c>
      <c r="Q601" s="65">
        <v>0</v>
      </c>
      <c r="R601" s="66">
        <f t="shared" si="22"/>
        <v>0</v>
      </c>
      <c r="S601" s="65">
        <v>0</v>
      </c>
      <c r="T601" s="65">
        <v>0</v>
      </c>
      <c r="U601" s="66">
        <f t="shared" si="23"/>
        <v>0</v>
      </c>
      <c r="V601" s="65"/>
    </row>
    <row r="602" spans="1:23" ht="15" hidden="1" customHeight="1" x14ac:dyDescent="0.2">
      <c r="A602" s="63" t="s">
        <v>605</v>
      </c>
      <c r="B602" s="63" t="s">
        <v>620</v>
      </c>
      <c r="C602" s="63" t="s">
        <v>820</v>
      </c>
      <c r="D602" s="63" t="s">
        <v>735</v>
      </c>
      <c r="E602" s="77" t="s">
        <v>736</v>
      </c>
      <c r="F602" s="65">
        <f>80346</f>
        <v>80346</v>
      </c>
      <c r="G602" s="66">
        <f t="shared" si="24"/>
        <v>0</v>
      </c>
      <c r="H602" s="65">
        <f>80346</f>
        <v>80346</v>
      </c>
      <c r="L602" s="63" t="s">
        <v>605</v>
      </c>
      <c r="M602" s="63" t="s">
        <v>620</v>
      </c>
      <c r="N602" s="63" t="s">
        <v>820</v>
      </c>
      <c r="O602" s="63" t="s">
        <v>735</v>
      </c>
      <c r="P602" s="77" t="s">
        <v>736</v>
      </c>
      <c r="Q602" s="65">
        <v>0</v>
      </c>
      <c r="R602" s="66">
        <f t="shared" si="22"/>
        <v>80346</v>
      </c>
      <c r="S602" s="65">
        <f>80346</f>
        <v>80346</v>
      </c>
      <c r="T602" s="65">
        <f>80346</f>
        <v>80346</v>
      </c>
      <c r="U602" s="66">
        <f t="shared" si="23"/>
        <v>-80346</v>
      </c>
      <c r="V602" s="65"/>
    </row>
    <row r="603" spans="1:23" ht="16.5" hidden="1" customHeight="1" x14ac:dyDescent="0.2">
      <c r="A603" s="63" t="s">
        <v>605</v>
      </c>
      <c r="B603" s="63" t="s">
        <v>620</v>
      </c>
      <c r="C603" s="63" t="s">
        <v>820</v>
      </c>
      <c r="D603" s="63" t="s">
        <v>737</v>
      </c>
      <c r="E603" s="77" t="s">
        <v>738</v>
      </c>
      <c r="F603" s="65">
        <v>266291</v>
      </c>
      <c r="G603" s="66">
        <f t="shared" si="24"/>
        <v>0</v>
      </c>
      <c r="H603" s="65">
        <v>266291</v>
      </c>
      <c r="L603" s="63" t="s">
        <v>605</v>
      </c>
      <c r="M603" s="63" t="s">
        <v>620</v>
      </c>
      <c r="N603" s="63" t="s">
        <v>820</v>
      </c>
      <c r="O603" s="63" t="s">
        <v>737</v>
      </c>
      <c r="P603" s="77" t="s">
        <v>738</v>
      </c>
      <c r="Q603" s="65">
        <v>0</v>
      </c>
      <c r="R603" s="66">
        <f t="shared" si="22"/>
        <v>104990</v>
      </c>
      <c r="S603" s="65">
        <v>104990</v>
      </c>
      <c r="T603" s="65">
        <v>104990</v>
      </c>
      <c r="U603" s="66">
        <f t="shared" si="23"/>
        <v>-104990</v>
      </c>
      <c r="V603" s="65"/>
    </row>
    <row r="604" spans="1:23" ht="48" hidden="1" customHeight="1" x14ac:dyDescent="0.2">
      <c r="A604" s="63" t="s">
        <v>605</v>
      </c>
      <c r="B604" s="63" t="s">
        <v>620</v>
      </c>
      <c r="C604" s="63" t="s">
        <v>1061</v>
      </c>
      <c r="D604" s="63"/>
      <c r="E604" s="77" t="s">
        <v>1152</v>
      </c>
      <c r="F604" s="65">
        <f>F605</f>
        <v>1374900</v>
      </c>
      <c r="G604" s="66">
        <f t="shared" si="24"/>
        <v>0</v>
      </c>
      <c r="H604" s="65">
        <f>H605</f>
        <v>1374900</v>
      </c>
      <c r="L604" s="63" t="s">
        <v>605</v>
      </c>
      <c r="M604" s="63" t="s">
        <v>620</v>
      </c>
      <c r="N604" s="63" t="s">
        <v>813</v>
      </c>
      <c r="O604" s="63"/>
      <c r="P604" s="77" t="s">
        <v>822</v>
      </c>
      <c r="Q604" s="65">
        <f>Q605</f>
        <v>0</v>
      </c>
      <c r="R604" s="66">
        <f t="shared" si="22"/>
        <v>0</v>
      </c>
      <c r="S604" s="65">
        <f>S605</f>
        <v>0</v>
      </c>
      <c r="T604" s="65">
        <f>T605</f>
        <v>0</v>
      </c>
      <c r="U604" s="66">
        <f t="shared" si="23"/>
        <v>0</v>
      </c>
      <c r="V604" s="65"/>
    </row>
    <row r="605" spans="1:23" ht="31.5" hidden="1" customHeight="1" x14ac:dyDescent="0.2">
      <c r="A605" s="63" t="s">
        <v>605</v>
      </c>
      <c r="B605" s="63" t="s">
        <v>620</v>
      </c>
      <c r="C605" s="63" t="s">
        <v>1061</v>
      </c>
      <c r="D605" s="63" t="s">
        <v>440</v>
      </c>
      <c r="E605" s="77" t="s">
        <v>1187</v>
      </c>
      <c r="F605" s="65">
        <v>1374900</v>
      </c>
      <c r="G605" s="66">
        <f t="shared" si="24"/>
        <v>0</v>
      </c>
      <c r="H605" s="65">
        <v>1374900</v>
      </c>
      <c r="L605" s="63" t="s">
        <v>605</v>
      </c>
      <c r="M605" s="63" t="s">
        <v>620</v>
      </c>
      <c r="N605" s="63" t="s">
        <v>813</v>
      </c>
      <c r="O605" s="63" t="s">
        <v>439</v>
      </c>
      <c r="P605" s="77" t="s">
        <v>452</v>
      </c>
      <c r="Q605" s="65">
        <v>0</v>
      </c>
      <c r="R605" s="66">
        <f t="shared" si="22"/>
        <v>0</v>
      </c>
      <c r="S605" s="65">
        <v>0</v>
      </c>
      <c r="T605" s="65">
        <v>0</v>
      </c>
      <c r="U605" s="66">
        <f t="shared" si="23"/>
        <v>0</v>
      </c>
      <c r="V605" s="65"/>
    </row>
    <row r="606" spans="1:23" ht="41.25" hidden="1" customHeight="1" x14ac:dyDescent="0.2">
      <c r="A606" s="63" t="s">
        <v>605</v>
      </c>
      <c r="B606" s="63" t="s">
        <v>620</v>
      </c>
      <c r="C606" s="63" t="s">
        <v>259</v>
      </c>
      <c r="D606" s="63"/>
      <c r="E606" s="77" t="s">
        <v>260</v>
      </c>
      <c r="F606" s="65">
        <f>F607+F608+F609+F610</f>
        <v>0</v>
      </c>
      <c r="G606" s="66">
        <f t="shared" si="24"/>
        <v>0</v>
      </c>
      <c r="H606" s="65">
        <f>H607+H608+H609+H610</f>
        <v>0</v>
      </c>
      <c r="L606" s="63" t="s">
        <v>605</v>
      </c>
      <c r="M606" s="63" t="s">
        <v>620</v>
      </c>
      <c r="N606" s="63" t="s">
        <v>259</v>
      </c>
      <c r="O606" s="63"/>
      <c r="P606" s="77" t="s">
        <v>260</v>
      </c>
      <c r="Q606" s="65">
        <f>Q607+Q608+Q609+Q610</f>
        <v>903000</v>
      </c>
      <c r="R606" s="66">
        <f t="shared" si="22"/>
        <v>-903000</v>
      </c>
      <c r="S606" s="65">
        <f>S607+S608+S609+S610</f>
        <v>0</v>
      </c>
      <c r="T606" s="65">
        <f>T607+T608+T609+T610</f>
        <v>0</v>
      </c>
      <c r="U606" s="66">
        <f t="shared" si="23"/>
        <v>0</v>
      </c>
      <c r="V606" s="65"/>
    </row>
    <row r="607" spans="1:23" ht="19.5" hidden="1" customHeight="1" x14ac:dyDescent="0.2">
      <c r="A607" s="63" t="s">
        <v>605</v>
      </c>
      <c r="B607" s="63" t="s">
        <v>620</v>
      </c>
      <c r="C607" s="63" t="s">
        <v>259</v>
      </c>
      <c r="D607" s="63" t="s">
        <v>440</v>
      </c>
      <c r="E607" s="77" t="s">
        <v>449</v>
      </c>
      <c r="F607" s="65">
        <v>0</v>
      </c>
      <c r="G607" s="66">
        <f t="shared" si="24"/>
        <v>0</v>
      </c>
      <c r="H607" s="65">
        <v>0</v>
      </c>
      <c r="L607" s="63" t="s">
        <v>605</v>
      </c>
      <c r="M607" s="63" t="s">
        <v>620</v>
      </c>
      <c r="N607" s="63" t="s">
        <v>259</v>
      </c>
      <c r="O607" s="63" t="s">
        <v>440</v>
      </c>
      <c r="P607" s="77" t="s">
        <v>449</v>
      </c>
      <c r="Q607" s="65">
        <f>390000+117780</f>
        <v>507780</v>
      </c>
      <c r="R607" s="66">
        <f t="shared" si="22"/>
        <v>-507780</v>
      </c>
      <c r="S607" s="65">
        <v>0</v>
      </c>
      <c r="T607" s="65">
        <v>0</v>
      </c>
      <c r="U607" s="66">
        <f t="shared" si="23"/>
        <v>0</v>
      </c>
      <c r="V607" s="65"/>
    </row>
    <row r="608" spans="1:23" ht="19.5" hidden="1" customHeight="1" x14ac:dyDescent="0.2">
      <c r="A608" s="63" t="s">
        <v>605</v>
      </c>
      <c r="B608" s="63" t="s">
        <v>620</v>
      </c>
      <c r="C608" s="63" t="s">
        <v>259</v>
      </c>
      <c r="D608" s="63" t="s">
        <v>441</v>
      </c>
      <c r="E608" s="77" t="s">
        <v>450</v>
      </c>
      <c r="F608" s="65">
        <v>0</v>
      </c>
      <c r="G608" s="66">
        <f t="shared" si="24"/>
        <v>0</v>
      </c>
      <c r="H608" s="65">
        <v>0</v>
      </c>
      <c r="L608" s="63" t="s">
        <v>605</v>
      </c>
      <c r="M608" s="63" t="s">
        <v>620</v>
      </c>
      <c r="N608" s="63" t="s">
        <v>259</v>
      </c>
      <c r="O608" s="63" t="s">
        <v>441</v>
      </c>
      <c r="P608" s="77" t="s">
        <v>450</v>
      </c>
      <c r="Q608" s="65">
        <v>16000</v>
      </c>
      <c r="R608" s="66">
        <f t="shared" si="22"/>
        <v>-16000</v>
      </c>
      <c r="S608" s="65">
        <v>0</v>
      </c>
      <c r="T608" s="65">
        <v>0</v>
      </c>
      <c r="U608" s="66">
        <f t="shared" si="23"/>
        <v>0</v>
      </c>
      <c r="V608" s="65"/>
    </row>
    <row r="609" spans="1:22" ht="24" hidden="1" customHeight="1" x14ac:dyDescent="0.2">
      <c r="A609" s="63" t="s">
        <v>605</v>
      </c>
      <c r="B609" s="63" t="s">
        <v>620</v>
      </c>
      <c r="C609" s="63" t="s">
        <v>259</v>
      </c>
      <c r="D609" s="63" t="s">
        <v>443</v>
      </c>
      <c r="E609" s="77" t="s">
        <v>451</v>
      </c>
      <c r="F609" s="65">
        <v>0</v>
      </c>
      <c r="G609" s="66">
        <f t="shared" si="24"/>
        <v>0</v>
      </c>
      <c r="H609" s="65">
        <v>0</v>
      </c>
      <c r="L609" s="63" t="s">
        <v>605</v>
      </c>
      <c r="M609" s="63" t="s">
        <v>620</v>
      </c>
      <c r="N609" s="63" t="s">
        <v>259</v>
      </c>
      <c r="O609" s="63" t="s">
        <v>443</v>
      </c>
      <c r="P609" s="77" t="s">
        <v>451</v>
      </c>
      <c r="Q609" s="65">
        <v>68220</v>
      </c>
      <c r="R609" s="66">
        <f t="shared" si="22"/>
        <v>-68220</v>
      </c>
      <c r="S609" s="65">
        <v>0</v>
      </c>
      <c r="T609" s="65">
        <v>0</v>
      </c>
      <c r="U609" s="66">
        <f t="shared" si="23"/>
        <v>0</v>
      </c>
      <c r="V609" s="65"/>
    </row>
    <row r="610" spans="1:22" ht="25.5" hidden="1" customHeight="1" x14ac:dyDescent="0.2">
      <c r="A610" s="63" t="s">
        <v>605</v>
      </c>
      <c r="B610" s="63" t="s">
        <v>620</v>
      </c>
      <c r="C610" s="63" t="s">
        <v>259</v>
      </c>
      <c r="D610" s="63" t="s">
        <v>439</v>
      </c>
      <c r="E610" s="77" t="s">
        <v>452</v>
      </c>
      <c r="F610" s="65">
        <v>0</v>
      </c>
      <c r="G610" s="66">
        <f t="shared" si="24"/>
        <v>0</v>
      </c>
      <c r="H610" s="65">
        <v>0</v>
      </c>
      <c r="L610" s="63" t="s">
        <v>605</v>
      </c>
      <c r="M610" s="63" t="s">
        <v>620</v>
      </c>
      <c r="N610" s="63" t="s">
        <v>259</v>
      </c>
      <c r="O610" s="63" t="s">
        <v>439</v>
      </c>
      <c r="P610" s="77" t="s">
        <v>452</v>
      </c>
      <c r="Q610" s="65">
        <v>311000</v>
      </c>
      <c r="R610" s="66">
        <f t="shared" si="22"/>
        <v>-311000</v>
      </c>
      <c r="S610" s="65">
        <v>0</v>
      </c>
      <c r="T610" s="65">
        <v>0</v>
      </c>
      <c r="U610" s="66">
        <f t="shared" si="23"/>
        <v>0</v>
      </c>
      <c r="V610" s="65"/>
    </row>
    <row r="611" spans="1:22" ht="23.25" customHeight="1" x14ac:dyDescent="0.2">
      <c r="A611" s="63" t="s">
        <v>605</v>
      </c>
      <c r="B611" s="63" t="s">
        <v>620</v>
      </c>
      <c r="C611" s="63" t="s">
        <v>585</v>
      </c>
      <c r="D611" s="63"/>
      <c r="E611" s="77" t="s">
        <v>227</v>
      </c>
      <c r="F611" s="67">
        <f>F612</f>
        <v>0</v>
      </c>
      <c r="G611" s="66">
        <f t="shared" si="24"/>
        <v>0</v>
      </c>
      <c r="H611" s="67">
        <f>H612</f>
        <v>0</v>
      </c>
      <c r="L611" s="63" t="s">
        <v>605</v>
      </c>
      <c r="M611" s="63" t="s">
        <v>620</v>
      </c>
      <c r="N611" s="63" t="s">
        <v>585</v>
      </c>
      <c r="O611" s="63"/>
      <c r="P611" s="77" t="s">
        <v>227</v>
      </c>
      <c r="Q611" s="67">
        <f>Q612</f>
        <v>4250800</v>
      </c>
      <c r="R611" s="66">
        <f t="shared" si="22"/>
        <v>-4250800</v>
      </c>
      <c r="S611" s="67">
        <f>S612</f>
        <v>0</v>
      </c>
      <c r="T611" s="67">
        <f>T612</f>
        <v>0</v>
      </c>
      <c r="U611" s="66">
        <f t="shared" si="23"/>
        <v>0</v>
      </c>
      <c r="V611" s="67"/>
    </row>
    <row r="612" spans="1:22" ht="15.75" customHeight="1" x14ac:dyDescent="0.2">
      <c r="A612" s="63" t="s">
        <v>605</v>
      </c>
      <c r="B612" s="63" t="s">
        <v>620</v>
      </c>
      <c r="C612" s="63" t="s">
        <v>585</v>
      </c>
      <c r="D612" s="63" t="s">
        <v>440</v>
      </c>
      <c r="E612" s="77" t="s">
        <v>449</v>
      </c>
      <c r="F612" s="65">
        <v>0</v>
      </c>
      <c r="G612" s="66">
        <f t="shared" si="24"/>
        <v>0</v>
      </c>
      <c r="H612" s="65">
        <v>0</v>
      </c>
      <c r="L612" s="63" t="s">
        <v>605</v>
      </c>
      <c r="M612" s="63" t="s">
        <v>620</v>
      </c>
      <c r="N612" s="63" t="s">
        <v>585</v>
      </c>
      <c r="O612" s="63" t="s">
        <v>440</v>
      </c>
      <c r="P612" s="77" t="s">
        <v>449</v>
      </c>
      <c r="Q612" s="65">
        <f>3264800+986000</f>
        <v>4250800</v>
      </c>
      <c r="R612" s="66">
        <f t="shared" si="22"/>
        <v>-4250800</v>
      </c>
      <c r="S612" s="65">
        <v>0</v>
      </c>
      <c r="T612" s="65">
        <v>0</v>
      </c>
      <c r="U612" s="66">
        <f t="shared" si="23"/>
        <v>0</v>
      </c>
      <c r="V612" s="65"/>
    </row>
    <row r="613" spans="1:22" ht="22.5" customHeight="1" x14ac:dyDescent="0.2">
      <c r="A613" s="88" t="s">
        <v>605</v>
      </c>
      <c r="B613" s="64" t="s">
        <v>620</v>
      </c>
      <c r="C613" s="64" t="s">
        <v>132</v>
      </c>
      <c r="D613" s="63"/>
      <c r="E613" s="77" t="s">
        <v>249</v>
      </c>
      <c r="F613" s="65">
        <f>F614+F615</f>
        <v>0</v>
      </c>
      <c r="G613" s="66">
        <f t="shared" si="24"/>
        <v>0</v>
      </c>
      <c r="H613" s="65">
        <f>H614+H615</f>
        <v>0</v>
      </c>
      <c r="L613" s="88" t="s">
        <v>605</v>
      </c>
      <c r="M613" s="64" t="s">
        <v>620</v>
      </c>
      <c r="N613" s="64" t="s">
        <v>132</v>
      </c>
      <c r="O613" s="63"/>
      <c r="P613" s="77" t="s">
        <v>249</v>
      </c>
      <c r="Q613" s="65">
        <f>Q614+Q615</f>
        <v>4351262</v>
      </c>
      <c r="R613" s="66">
        <f t="shared" si="22"/>
        <v>-4351262</v>
      </c>
      <c r="S613" s="65">
        <f>S614+S615</f>
        <v>0</v>
      </c>
      <c r="T613" s="65">
        <f>T614+T615</f>
        <v>0</v>
      </c>
      <c r="U613" s="66">
        <f t="shared" si="23"/>
        <v>0</v>
      </c>
      <c r="V613" s="65"/>
    </row>
    <row r="614" spans="1:22" ht="15.75" customHeight="1" x14ac:dyDescent="0.2">
      <c r="A614" s="88" t="s">
        <v>605</v>
      </c>
      <c r="B614" s="64" t="s">
        <v>620</v>
      </c>
      <c r="C614" s="64" t="s">
        <v>132</v>
      </c>
      <c r="D614" s="63" t="s">
        <v>440</v>
      </c>
      <c r="E614" s="77" t="s">
        <v>449</v>
      </c>
      <c r="F614" s="65">
        <v>0</v>
      </c>
      <c r="G614" s="66">
        <f t="shared" si="24"/>
        <v>0</v>
      </c>
      <c r="H614" s="65">
        <v>0</v>
      </c>
      <c r="L614" s="88" t="s">
        <v>605</v>
      </c>
      <c r="M614" s="64" t="s">
        <v>620</v>
      </c>
      <c r="N614" s="64" t="s">
        <v>132</v>
      </c>
      <c r="O614" s="63" t="s">
        <v>440</v>
      </c>
      <c r="P614" s="77" t="s">
        <v>449</v>
      </c>
      <c r="Q614" s="65">
        <f>2530800+764400</f>
        <v>3295200</v>
      </c>
      <c r="R614" s="66">
        <f t="shared" si="22"/>
        <v>-3295200</v>
      </c>
      <c r="S614" s="65">
        <v>0</v>
      </c>
      <c r="T614" s="65">
        <v>0</v>
      </c>
      <c r="U614" s="66">
        <f t="shared" si="23"/>
        <v>0</v>
      </c>
      <c r="V614" s="65"/>
    </row>
    <row r="615" spans="1:22" ht="24" customHeight="1" x14ac:dyDescent="0.2">
      <c r="A615" s="88" t="s">
        <v>605</v>
      </c>
      <c r="B615" s="64" t="s">
        <v>620</v>
      </c>
      <c r="C615" s="64" t="s">
        <v>132</v>
      </c>
      <c r="D615" s="63" t="s">
        <v>439</v>
      </c>
      <c r="E615" s="77" t="s">
        <v>452</v>
      </c>
      <c r="F615" s="65">
        <v>0</v>
      </c>
      <c r="G615" s="66">
        <f t="shared" si="24"/>
        <v>0</v>
      </c>
      <c r="H615" s="65">
        <v>0</v>
      </c>
      <c r="L615" s="88" t="s">
        <v>605</v>
      </c>
      <c r="M615" s="64" t="s">
        <v>620</v>
      </c>
      <c r="N615" s="64" t="s">
        <v>132</v>
      </c>
      <c r="O615" s="63" t="s">
        <v>439</v>
      </c>
      <c r="P615" s="77" t="s">
        <v>452</v>
      </c>
      <c r="Q615" s="65">
        <v>1056062</v>
      </c>
      <c r="R615" s="66">
        <f t="shared" si="22"/>
        <v>-1056062</v>
      </c>
      <c r="S615" s="65">
        <v>0</v>
      </c>
      <c r="T615" s="65">
        <v>0</v>
      </c>
      <c r="U615" s="66">
        <f t="shared" si="23"/>
        <v>0</v>
      </c>
      <c r="V615" s="65"/>
    </row>
    <row r="616" spans="1:22" ht="42.75" customHeight="1" x14ac:dyDescent="0.2">
      <c r="A616" s="88" t="s">
        <v>605</v>
      </c>
      <c r="B616" s="64" t="s">
        <v>620</v>
      </c>
      <c r="C616" s="64" t="s">
        <v>133</v>
      </c>
      <c r="D616" s="63"/>
      <c r="E616" s="77" t="s">
        <v>252</v>
      </c>
      <c r="F616" s="65">
        <f>F617</f>
        <v>0</v>
      </c>
      <c r="G616" s="66">
        <f t="shared" si="24"/>
        <v>0</v>
      </c>
      <c r="H616" s="65">
        <f>H617</f>
        <v>0</v>
      </c>
      <c r="L616" s="88" t="s">
        <v>605</v>
      </c>
      <c r="M616" s="64" t="s">
        <v>620</v>
      </c>
      <c r="N616" s="64" t="s">
        <v>133</v>
      </c>
      <c r="O616" s="63"/>
      <c r="P616" s="77" t="s">
        <v>252</v>
      </c>
      <c r="Q616" s="65">
        <f>Q617</f>
        <v>1191300</v>
      </c>
      <c r="R616" s="66">
        <f t="shared" si="22"/>
        <v>-1191300</v>
      </c>
      <c r="S616" s="65">
        <f>S617</f>
        <v>0</v>
      </c>
      <c r="T616" s="65">
        <f>T617</f>
        <v>0</v>
      </c>
      <c r="U616" s="66">
        <f t="shared" si="23"/>
        <v>0</v>
      </c>
      <c r="V616" s="65"/>
    </row>
    <row r="617" spans="1:22" ht="15.75" customHeight="1" x14ac:dyDescent="0.2">
      <c r="A617" s="88" t="s">
        <v>605</v>
      </c>
      <c r="B617" s="64" t="s">
        <v>620</v>
      </c>
      <c r="C617" s="64" t="s">
        <v>133</v>
      </c>
      <c r="D617" s="63" t="s">
        <v>440</v>
      </c>
      <c r="E617" s="77" t="s">
        <v>449</v>
      </c>
      <c r="F617" s="65">
        <v>0</v>
      </c>
      <c r="G617" s="66">
        <f t="shared" si="24"/>
        <v>0</v>
      </c>
      <c r="H617" s="65">
        <v>0</v>
      </c>
      <c r="L617" s="88" t="s">
        <v>605</v>
      </c>
      <c r="M617" s="64" t="s">
        <v>620</v>
      </c>
      <c r="N617" s="64" t="s">
        <v>133</v>
      </c>
      <c r="O617" s="63" t="s">
        <v>440</v>
      </c>
      <c r="P617" s="77" t="s">
        <v>449</v>
      </c>
      <c r="Q617" s="65">
        <f>915000+276300</f>
        <v>1191300</v>
      </c>
      <c r="R617" s="66">
        <f t="shared" si="22"/>
        <v>-1191300</v>
      </c>
      <c r="S617" s="65">
        <v>0</v>
      </c>
      <c r="T617" s="65">
        <v>0</v>
      </c>
      <c r="U617" s="66">
        <f t="shared" si="23"/>
        <v>0</v>
      </c>
      <c r="V617" s="65"/>
    </row>
    <row r="618" spans="1:22" ht="37.5" customHeight="1" x14ac:dyDescent="0.2">
      <c r="A618" s="88" t="s">
        <v>605</v>
      </c>
      <c r="B618" s="64" t="s">
        <v>620</v>
      </c>
      <c r="C618" s="64" t="s">
        <v>134</v>
      </c>
      <c r="D618" s="63"/>
      <c r="E618" s="77" t="s">
        <v>253</v>
      </c>
      <c r="F618" s="65">
        <f>F619</f>
        <v>0</v>
      </c>
      <c r="G618" s="66">
        <f t="shared" si="24"/>
        <v>0</v>
      </c>
      <c r="H618" s="65">
        <f>H619</f>
        <v>0</v>
      </c>
      <c r="L618" s="88" t="s">
        <v>605</v>
      </c>
      <c r="M618" s="64" t="s">
        <v>620</v>
      </c>
      <c r="N618" s="64" t="s">
        <v>134</v>
      </c>
      <c r="O618" s="63"/>
      <c r="P618" s="77" t="s">
        <v>253</v>
      </c>
      <c r="Q618" s="65">
        <f>Q619</f>
        <v>2188000</v>
      </c>
      <c r="R618" s="66">
        <f t="shared" si="22"/>
        <v>-2188000</v>
      </c>
      <c r="S618" s="65">
        <f>S619</f>
        <v>0</v>
      </c>
      <c r="T618" s="65">
        <f>T619</f>
        <v>0</v>
      </c>
      <c r="U618" s="66">
        <f t="shared" si="23"/>
        <v>0</v>
      </c>
      <c r="V618" s="65"/>
    </row>
    <row r="619" spans="1:22" ht="19.5" customHeight="1" x14ac:dyDescent="0.2">
      <c r="A619" s="88" t="s">
        <v>605</v>
      </c>
      <c r="B619" s="64" t="s">
        <v>620</v>
      </c>
      <c r="C619" s="64" t="s">
        <v>134</v>
      </c>
      <c r="D619" s="63" t="s">
        <v>440</v>
      </c>
      <c r="E619" s="77" t="s">
        <v>449</v>
      </c>
      <c r="F619" s="65">
        <v>0</v>
      </c>
      <c r="G619" s="66">
        <f t="shared" si="24"/>
        <v>0</v>
      </c>
      <c r="H619" s="65">
        <v>0</v>
      </c>
      <c r="L619" s="88" t="s">
        <v>605</v>
      </c>
      <c r="M619" s="64" t="s">
        <v>620</v>
      </c>
      <c r="N619" s="64" t="s">
        <v>134</v>
      </c>
      <c r="O619" s="63" t="s">
        <v>440</v>
      </c>
      <c r="P619" s="77" t="s">
        <v>449</v>
      </c>
      <c r="Q619" s="65">
        <f>1680500+507500</f>
        <v>2188000</v>
      </c>
      <c r="R619" s="66">
        <f t="shared" si="22"/>
        <v>-2188000</v>
      </c>
      <c r="S619" s="65">
        <v>0</v>
      </c>
      <c r="T619" s="65">
        <v>0</v>
      </c>
      <c r="U619" s="66">
        <f t="shared" si="23"/>
        <v>0</v>
      </c>
      <c r="V619" s="65"/>
    </row>
    <row r="620" spans="1:22" ht="21" hidden="1" x14ac:dyDescent="0.2">
      <c r="A620" s="63" t="s">
        <v>605</v>
      </c>
      <c r="B620" s="63" t="s">
        <v>623</v>
      </c>
      <c r="C620" s="63"/>
      <c r="D620" s="63"/>
      <c r="E620" s="77" t="s">
        <v>624</v>
      </c>
      <c r="F620" s="66">
        <f>F621+F624+F626+F628+F630+F632</f>
        <v>2666300</v>
      </c>
      <c r="G620" s="66">
        <f t="shared" si="24"/>
        <v>0</v>
      </c>
      <c r="H620" s="66">
        <f>H621+H624+H626+H628+H630+H632</f>
        <v>2666300</v>
      </c>
      <c r="L620" s="63" t="s">
        <v>605</v>
      </c>
      <c r="M620" s="63" t="s">
        <v>623</v>
      </c>
      <c r="N620" s="63"/>
      <c r="O620" s="63"/>
      <c r="P620" s="77" t="s">
        <v>624</v>
      </c>
      <c r="Q620" s="66">
        <f>Q621+Q624+Q626+Q628+Q630+Q632</f>
        <v>20584000</v>
      </c>
      <c r="R620" s="66">
        <f t="shared" si="22"/>
        <v>-17917700</v>
      </c>
      <c r="S620" s="66">
        <f>S621+S624+S626+S628+S630+S632</f>
        <v>2666300</v>
      </c>
      <c r="T620" s="66">
        <f>T621+T624+T626+T628+T630+T632</f>
        <v>2666300</v>
      </c>
      <c r="U620" s="66">
        <f t="shared" si="23"/>
        <v>-2666300</v>
      </c>
      <c r="V620" s="66"/>
    </row>
    <row r="621" spans="1:22" ht="56.25" hidden="1" customHeight="1" x14ac:dyDescent="0.2">
      <c r="A621" s="63" t="s">
        <v>605</v>
      </c>
      <c r="B621" s="63" t="s">
        <v>623</v>
      </c>
      <c r="C621" s="63" t="s">
        <v>844</v>
      </c>
      <c r="D621" s="63"/>
      <c r="E621" s="77" t="s">
        <v>1155</v>
      </c>
      <c r="F621" s="66">
        <f>F623+F622</f>
        <v>2666300</v>
      </c>
      <c r="G621" s="66">
        <f t="shared" si="24"/>
        <v>0</v>
      </c>
      <c r="H621" s="66">
        <f>H623+H622</f>
        <v>2666300</v>
      </c>
      <c r="L621" s="63" t="s">
        <v>605</v>
      </c>
      <c r="M621" s="63" t="s">
        <v>623</v>
      </c>
      <c r="N621" s="63" t="s">
        <v>844</v>
      </c>
      <c r="O621" s="63"/>
      <c r="P621" s="77" t="s">
        <v>821</v>
      </c>
      <c r="Q621" s="66">
        <f>Q623</f>
        <v>0</v>
      </c>
      <c r="R621" s="66">
        <f t="shared" si="22"/>
        <v>2666300</v>
      </c>
      <c r="S621" s="66">
        <f>S623</f>
        <v>2666300</v>
      </c>
      <c r="T621" s="66">
        <f>T623</f>
        <v>2666300</v>
      </c>
      <c r="U621" s="66">
        <f t="shared" si="23"/>
        <v>-2666300</v>
      </c>
      <c r="V621" s="66"/>
    </row>
    <row r="622" spans="1:22" ht="31.5" hidden="1" customHeight="1" x14ac:dyDescent="0.2">
      <c r="A622" s="63" t="s">
        <v>605</v>
      </c>
      <c r="B622" s="63" t="s">
        <v>623</v>
      </c>
      <c r="C622" s="63" t="s">
        <v>844</v>
      </c>
      <c r="D622" s="63" t="s">
        <v>336</v>
      </c>
      <c r="E622" s="77" t="s">
        <v>337</v>
      </c>
      <c r="F622" s="66">
        <v>2666300</v>
      </c>
      <c r="G622" s="66">
        <f t="shared" si="24"/>
        <v>0</v>
      </c>
      <c r="H622" s="66">
        <v>2666300</v>
      </c>
      <c r="L622" s="63"/>
      <c r="M622" s="63"/>
      <c r="N622" s="63"/>
      <c r="O622" s="63"/>
      <c r="P622" s="77"/>
      <c r="Q622" s="66"/>
      <c r="R622" s="66"/>
      <c r="S622" s="66"/>
      <c r="T622" s="66"/>
      <c r="U622" s="66"/>
      <c r="V622" s="66"/>
    </row>
    <row r="623" spans="1:22" ht="24.75" hidden="1" customHeight="1" x14ac:dyDescent="0.2">
      <c r="A623" s="63" t="s">
        <v>605</v>
      </c>
      <c r="B623" s="63" t="s">
        <v>623</v>
      </c>
      <c r="C623" s="63" t="s">
        <v>844</v>
      </c>
      <c r="D623" s="63" t="s">
        <v>334</v>
      </c>
      <c r="E623" s="77" t="s">
        <v>452</v>
      </c>
      <c r="F623" s="66">
        <v>0</v>
      </c>
      <c r="G623" s="66">
        <f t="shared" si="24"/>
        <v>0</v>
      </c>
      <c r="H623" s="66">
        <v>0</v>
      </c>
      <c r="L623" s="63" t="s">
        <v>605</v>
      </c>
      <c r="M623" s="63" t="s">
        <v>623</v>
      </c>
      <c r="N623" s="63" t="s">
        <v>844</v>
      </c>
      <c r="O623" s="63" t="s">
        <v>334</v>
      </c>
      <c r="P623" s="77" t="s">
        <v>452</v>
      </c>
      <c r="Q623" s="66">
        <v>0</v>
      </c>
      <c r="R623" s="66">
        <f t="shared" si="22"/>
        <v>2666300</v>
      </c>
      <c r="S623" s="66">
        <v>2666300</v>
      </c>
      <c r="T623" s="66">
        <v>2666300</v>
      </c>
      <c r="U623" s="66">
        <f t="shared" si="23"/>
        <v>-2666300</v>
      </c>
      <c r="V623" s="66"/>
    </row>
    <row r="624" spans="1:22" ht="56.25" hidden="1" customHeight="1" x14ac:dyDescent="0.2">
      <c r="A624" s="63" t="s">
        <v>605</v>
      </c>
      <c r="B624" s="63" t="s">
        <v>623</v>
      </c>
      <c r="C624" s="63" t="s">
        <v>713</v>
      </c>
      <c r="D624" s="63"/>
      <c r="E624" s="77" t="s">
        <v>714</v>
      </c>
      <c r="F624" s="66">
        <f>F625</f>
        <v>0</v>
      </c>
      <c r="G624" s="66">
        <f t="shared" si="24"/>
        <v>0</v>
      </c>
      <c r="H624" s="66">
        <f>H625</f>
        <v>0</v>
      </c>
      <c r="L624" s="63" t="s">
        <v>605</v>
      </c>
      <c r="M624" s="63" t="s">
        <v>623</v>
      </c>
      <c r="N624" s="63" t="s">
        <v>713</v>
      </c>
      <c r="O624" s="63"/>
      <c r="P624" s="77" t="s">
        <v>714</v>
      </c>
      <c r="Q624" s="66">
        <f>Q625</f>
        <v>63000</v>
      </c>
      <c r="R624" s="66">
        <f t="shared" si="22"/>
        <v>-63000</v>
      </c>
      <c r="S624" s="66">
        <f>S625</f>
        <v>0</v>
      </c>
      <c r="T624" s="66">
        <f>T625</f>
        <v>0</v>
      </c>
      <c r="U624" s="66">
        <f t="shared" si="23"/>
        <v>0</v>
      </c>
      <c r="V624" s="66"/>
    </row>
    <row r="625" spans="1:22" ht="30" hidden="1" customHeight="1" x14ac:dyDescent="0.2">
      <c r="A625" s="63" t="s">
        <v>605</v>
      </c>
      <c r="B625" s="63" t="s">
        <v>623</v>
      </c>
      <c r="C625" s="63" t="s">
        <v>713</v>
      </c>
      <c r="D625" s="63" t="s">
        <v>447</v>
      </c>
      <c r="E625" s="77" t="s">
        <v>457</v>
      </c>
      <c r="F625" s="65">
        <v>0</v>
      </c>
      <c r="G625" s="66">
        <f t="shared" si="24"/>
        <v>0</v>
      </c>
      <c r="H625" s="65">
        <v>0</v>
      </c>
      <c r="L625" s="63" t="s">
        <v>605</v>
      </c>
      <c r="M625" s="63" t="s">
        <v>623</v>
      </c>
      <c r="N625" s="63" t="s">
        <v>713</v>
      </c>
      <c r="O625" s="63" t="s">
        <v>447</v>
      </c>
      <c r="P625" s="77" t="s">
        <v>457</v>
      </c>
      <c r="Q625" s="65">
        <v>63000</v>
      </c>
      <c r="R625" s="66">
        <f t="shared" si="22"/>
        <v>-63000</v>
      </c>
      <c r="S625" s="65">
        <v>0</v>
      </c>
      <c r="T625" s="65">
        <v>0</v>
      </c>
      <c r="U625" s="66">
        <f t="shared" si="23"/>
        <v>0</v>
      </c>
      <c r="V625" s="65"/>
    </row>
    <row r="626" spans="1:22" ht="48.75" hidden="1" customHeight="1" x14ac:dyDescent="0.2">
      <c r="A626" s="88" t="s">
        <v>605</v>
      </c>
      <c r="B626" s="64" t="s">
        <v>623</v>
      </c>
      <c r="C626" s="64" t="s">
        <v>344</v>
      </c>
      <c r="D626" s="63"/>
      <c r="E626" s="77" t="s">
        <v>136</v>
      </c>
      <c r="F626" s="65">
        <f>F627</f>
        <v>0</v>
      </c>
      <c r="G626" s="66">
        <f t="shared" si="24"/>
        <v>0</v>
      </c>
      <c r="H626" s="65">
        <f>H627</f>
        <v>0</v>
      </c>
      <c r="L626" s="88" t="s">
        <v>605</v>
      </c>
      <c r="M626" s="64" t="s">
        <v>623</v>
      </c>
      <c r="N626" s="64" t="s">
        <v>344</v>
      </c>
      <c r="O626" s="63"/>
      <c r="P626" s="77" t="s">
        <v>136</v>
      </c>
      <c r="Q626" s="65">
        <f>Q627</f>
        <v>1752000</v>
      </c>
      <c r="R626" s="66">
        <f t="shared" si="22"/>
        <v>-1752000</v>
      </c>
      <c r="S626" s="65">
        <f>S627</f>
        <v>0</v>
      </c>
      <c r="T626" s="65">
        <f>T627</f>
        <v>0</v>
      </c>
      <c r="U626" s="66">
        <f t="shared" si="23"/>
        <v>0</v>
      </c>
      <c r="V626" s="65"/>
    </row>
    <row r="627" spans="1:22" ht="27" hidden="1" customHeight="1" x14ac:dyDescent="0.2">
      <c r="A627" s="88" t="s">
        <v>605</v>
      </c>
      <c r="B627" s="64" t="s">
        <v>623</v>
      </c>
      <c r="C627" s="64" t="s">
        <v>344</v>
      </c>
      <c r="D627" s="63" t="s">
        <v>336</v>
      </c>
      <c r="E627" s="77" t="s">
        <v>337</v>
      </c>
      <c r="F627" s="65">
        <v>0</v>
      </c>
      <c r="G627" s="66">
        <f t="shared" si="24"/>
        <v>0</v>
      </c>
      <c r="H627" s="65">
        <v>0</v>
      </c>
      <c r="L627" s="88" t="s">
        <v>605</v>
      </c>
      <c r="M627" s="64" t="s">
        <v>623</v>
      </c>
      <c r="N627" s="64" t="s">
        <v>344</v>
      </c>
      <c r="O627" s="63" t="s">
        <v>336</v>
      </c>
      <c r="P627" s="77" t="s">
        <v>337</v>
      </c>
      <c r="Q627" s="65">
        <v>1752000</v>
      </c>
      <c r="R627" s="66">
        <f t="shared" si="22"/>
        <v>-1752000</v>
      </c>
      <c r="S627" s="65">
        <v>0</v>
      </c>
      <c r="T627" s="65">
        <v>0</v>
      </c>
      <c r="U627" s="66">
        <f t="shared" si="23"/>
        <v>0</v>
      </c>
      <c r="V627" s="65"/>
    </row>
    <row r="628" spans="1:22" ht="34.5" hidden="1" customHeight="1" x14ac:dyDescent="0.2">
      <c r="A628" s="88" t="s">
        <v>605</v>
      </c>
      <c r="B628" s="64" t="s">
        <v>623</v>
      </c>
      <c r="C628" s="64" t="s">
        <v>338</v>
      </c>
      <c r="D628" s="63"/>
      <c r="E628" s="77" t="s">
        <v>339</v>
      </c>
      <c r="F628" s="65">
        <f>F629</f>
        <v>0</v>
      </c>
      <c r="G628" s="66">
        <f t="shared" si="24"/>
        <v>0</v>
      </c>
      <c r="H628" s="65">
        <f>H629</f>
        <v>0</v>
      </c>
      <c r="L628" s="88" t="s">
        <v>605</v>
      </c>
      <c r="M628" s="64" t="s">
        <v>623</v>
      </c>
      <c r="N628" s="64" t="s">
        <v>338</v>
      </c>
      <c r="O628" s="63"/>
      <c r="P628" s="77" t="s">
        <v>339</v>
      </c>
      <c r="Q628" s="65">
        <f>Q629</f>
        <v>400000</v>
      </c>
      <c r="R628" s="66">
        <f t="shared" ref="R628:R633" si="25">S628-Q628</f>
        <v>-400000</v>
      </c>
      <c r="S628" s="65">
        <f>S629</f>
        <v>0</v>
      </c>
      <c r="T628" s="65">
        <f>T629</f>
        <v>0</v>
      </c>
      <c r="U628" s="66">
        <f t="shared" ref="U628:U633" si="26">V628-T628</f>
        <v>0</v>
      </c>
      <c r="V628" s="65"/>
    </row>
    <row r="629" spans="1:22" ht="30" hidden="1" customHeight="1" x14ac:dyDescent="0.2">
      <c r="A629" s="88" t="s">
        <v>605</v>
      </c>
      <c r="B629" s="64" t="s">
        <v>623</v>
      </c>
      <c r="C629" s="64" t="s">
        <v>338</v>
      </c>
      <c r="D629" s="63" t="s">
        <v>447</v>
      </c>
      <c r="E629" s="77" t="s">
        <v>457</v>
      </c>
      <c r="F629" s="65">
        <v>0</v>
      </c>
      <c r="G629" s="66">
        <f t="shared" si="24"/>
        <v>0</v>
      </c>
      <c r="H629" s="65">
        <v>0</v>
      </c>
      <c r="L629" s="88" t="s">
        <v>605</v>
      </c>
      <c r="M629" s="64" t="s">
        <v>623</v>
      </c>
      <c r="N629" s="64" t="s">
        <v>338</v>
      </c>
      <c r="O629" s="63" t="s">
        <v>447</v>
      </c>
      <c r="P629" s="77" t="s">
        <v>457</v>
      </c>
      <c r="Q629" s="65">
        <v>400000</v>
      </c>
      <c r="R629" s="66">
        <f t="shared" si="25"/>
        <v>-400000</v>
      </c>
      <c r="S629" s="65">
        <v>0</v>
      </c>
      <c r="T629" s="65">
        <v>0</v>
      </c>
      <c r="U629" s="66">
        <f t="shared" si="26"/>
        <v>0</v>
      </c>
      <c r="V629" s="65"/>
    </row>
    <row r="630" spans="1:22" ht="37.5" hidden="1" customHeight="1" x14ac:dyDescent="0.2">
      <c r="A630" s="63" t="s">
        <v>605</v>
      </c>
      <c r="B630" s="63" t="s">
        <v>623</v>
      </c>
      <c r="C630" s="63" t="s">
        <v>629</v>
      </c>
      <c r="D630" s="63"/>
      <c r="E630" s="77" t="s">
        <v>346</v>
      </c>
      <c r="F630" s="65">
        <f>F631</f>
        <v>0</v>
      </c>
      <c r="G630" s="66">
        <f t="shared" si="24"/>
        <v>0</v>
      </c>
      <c r="H630" s="65">
        <f>H631</f>
        <v>0</v>
      </c>
      <c r="L630" s="63" t="s">
        <v>605</v>
      </c>
      <c r="M630" s="63" t="s">
        <v>623</v>
      </c>
      <c r="N630" s="63" t="s">
        <v>629</v>
      </c>
      <c r="O630" s="63"/>
      <c r="P630" s="77" t="s">
        <v>346</v>
      </c>
      <c r="Q630" s="65">
        <f>Q631</f>
        <v>4500000</v>
      </c>
      <c r="R630" s="66">
        <f t="shared" si="25"/>
        <v>-4500000</v>
      </c>
      <c r="S630" s="65">
        <f>S631</f>
        <v>0</v>
      </c>
      <c r="T630" s="65">
        <f>T631</f>
        <v>0</v>
      </c>
      <c r="U630" s="66">
        <f t="shared" si="26"/>
        <v>0</v>
      </c>
      <c r="V630" s="65"/>
    </row>
    <row r="631" spans="1:22" ht="25.5" hidden="1" customHeight="1" x14ac:dyDescent="0.2">
      <c r="A631" s="63" t="s">
        <v>605</v>
      </c>
      <c r="B631" s="63" t="s">
        <v>623</v>
      </c>
      <c r="C631" s="63" t="s">
        <v>629</v>
      </c>
      <c r="D631" s="63" t="s">
        <v>340</v>
      </c>
      <c r="E631" s="77" t="s">
        <v>342</v>
      </c>
      <c r="F631" s="65">
        <v>0</v>
      </c>
      <c r="G631" s="66">
        <f t="shared" si="24"/>
        <v>0</v>
      </c>
      <c r="H631" s="65">
        <v>0</v>
      </c>
      <c r="L631" s="63" t="s">
        <v>605</v>
      </c>
      <c r="M631" s="63" t="s">
        <v>623</v>
      </c>
      <c r="N631" s="63" t="s">
        <v>629</v>
      </c>
      <c r="O631" s="63" t="s">
        <v>340</v>
      </c>
      <c r="P631" s="77" t="s">
        <v>342</v>
      </c>
      <c r="Q631" s="65">
        <v>4500000</v>
      </c>
      <c r="R631" s="66">
        <f t="shared" si="25"/>
        <v>-4500000</v>
      </c>
      <c r="S631" s="65">
        <v>0</v>
      </c>
      <c r="T631" s="65">
        <v>0</v>
      </c>
      <c r="U631" s="66">
        <f t="shared" si="26"/>
        <v>0</v>
      </c>
      <c r="V631" s="65"/>
    </row>
    <row r="632" spans="1:22" ht="44.25" hidden="1" customHeight="1" x14ac:dyDescent="0.2">
      <c r="A632" s="63" t="s">
        <v>605</v>
      </c>
      <c r="B632" s="63" t="s">
        <v>623</v>
      </c>
      <c r="C632" s="63" t="s">
        <v>343</v>
      </c>
      <c r="D632" s="63"/>
      <c r="E632" s="77" t="s">
        <v>345</v>
      </c>
      <c r="F632" s="65">
        <f>F633</f>
        <v>0</v>
      </c>
      <c r="G632" s="66">
        <f t="shared" si="24"/>
        <v>0</v>
      </c>
      <c r="H632" s="65">
        <f>H633</f>
        <v>0</v>
      </c>
      <c r="L632" s="63" t="s">
        <v>605</v>
      </c>
      <c r="M632" s="63" t="s">
        <v>623</v>
      </c>
      <c r="N632" s="63" t="s">
        <v>343</v>
      </c>
      <c r="O632" s="63"/>
      <c r="P632" s="77" t="s">
        <v>345</v>
      </c>
      <c r="Q632" s="65">
        <f>Q633</f>
        <v>13869000</v>
      </c>
      <c r="R632" s="66">
        <f t="shared" si="25"/>
        <v>-13869000</v>
      </c>
      <c r="S632" s="65">
        <f>S633</f>
        <v>0</v>
      </c>
      <c r="T632" s="65">
        <f>T633</f>
        <v>0</v>
      </c>
      <c r="U632" s="66">
        <f t="shared" si="26"/>
        <v>0</v>
      </c>
      <c r="V632" s="65"/>
    </row>
    <row r="633" spans="1:22" ht="22.5" hidden="1" customHeight="1" x14ac:dyDescent="0.2">
      <c r="A633" s="63" t="s">
        <v>605</v>
      </c>
      <c r="B633" s="63" t="s">
        <v>623</v>
      </c>
      <c r="C633" s="63" t="s">
        <v>343</v>
      </c>
      <c r="D633" s="63" t="s">
        <v>340</v>
      </c>
      <c r="E633" s="77" t="s">
        <v>342</v>
      </c>
      <c r="F633" s="65">
        <v>0</v>
      </c>
      <c r="G633" s="66">
        <f t="shared" si="24"/>
        <v>0</v>
      </c>
      <c r="H633" s="65">
        <v>0</v>
      </c>
      <c r="L633" s="63" t="s">
        <v>605</v>
      </c>
      <c r="M633" s="63" t="s">
        <v>623</v>
      </c>
      <c r="N633" s="63" t="s">
        <v>343</v>
      </c>
      <c r="O633" s="63" t="s">
        <v>340</v>
      </c>
      <c r="P633" s="77" t="s">
        <v>342</v>
      </c>
      <c r="Q633" s="65">
        <f>7000000+6869000</f>
        <v>13869000</v>
      </c>
      <c r="R633" s="66">
        <f t="shared" si="25"/>
        <v>-13869000</v>
      </c>
      <c r="S633" s="65">
        <v>0</v>
      </c>
      <c r="T633" s="65">
        <v>0</v>
      </c>
      <c r="U633" s="66">
        <f t="shared" si="26"/>
        <v>0</v>
      </c>
      <c r="V633" s="65"/>
    </row>
    <row r="634" spans="1:22" ht="43.5" hidden="1" customHeight="1" x14ac:dyDescent="0.2">
      <c r="A634" s="82" t="s">
        <v>635</v>
      </c>
      <c r="B634" s="84"/>
      <c r="C634" s="82"/>
      <c r="D634" s="82"/>
      <c r="E634" s="70" t="s">
        <v>636</v>
      </c>
      <c r="F634" s="69">
        <f>F635+F652+F657+F666+F686+F692+F703+F662+F677+F680+F683</f>
        <v>36161360</v>
      </c>
      <c r="G634" s="69">
        <f t="shared" si="24"/>
        <v>11526807</v>
      </c>
      <c r="H634" s="69">
        <f>H635+H652+H657+H666+H686+H692+H703+H662+H677+H680+H683</f>
        <v>47688167</v>
      </c>
      <c r="L634" s="82" t="s">
        <v>635</v>
      </c>
      <c r="M634" s="84"/>
      <c r="N634" s="82"/>
      <c r="O634" s="82"/>
      <c r="P634" s="77" t="s">
        <v>636</v>
      </c>
      <c r="Q634" s="69">
        <f>Q635+Q652+Q657+Q666+Q686+Q692</f>
        <v>38453156</v>
      </c>
      <c r="R634" s="69">
        <f>R635+R652+R657+R666+R686+R692</f>
        <v>-3824596</v>
      </c>
      <c r="S634" s="69">
        <f>S635+S652+S657+S666+S686+S692+S703</f>
        <v>35428560</v>
      </c>
      <c r="T634" s="69">
        <f>T635+T652+T657+T666+T686+T692+T703</f>
        <v>35438560</v>
      </c>
      <c r="U634" s="69">
        <f>U635+U652+U657+U666+U686+U692</f>
        <v>-34638560</v>
      </c>
      <c r="V634" s="69"/>
    </row>
    <row r="635" spans="1:22" ht="33.75" hidden="1" customHeight="1" x14ac:dyDescent="0.2">
      <c r="A635" s="63" t="s">
        <v>635</v>
      </c>
      <c r="B635" s="63" t="s">
        <v>637</v>
      </c>
      <c r="C635" s="63"/>
      <c r="D635" s="63"/>
      <c r="E635" s="77" t="s">
        <v>638</v>
      </c>
      <c r="F635" s="66">
        <f>F636+F638+F643+F650+F641</f>
        <v>5454760</v>
      </c>
      <c r="G635" s="66">
        <f t="shared" si="24"/>
        <v>33400</v>
      </c>
      <c r="H635" s="66">
        <f>H636+H638+H643+H650+H641</f>
        <v>5488160</v>
      </c>
      <c r="L635" s="63" t="s">
        <v>635</v>
      </c>
      <c r="M635" s="63" t="s">
        <v>637</v>
      </c>
      <c r="N635" s="63"/>
      <c r="O635" s="63"/>
      <c r="P635" s="77" t="s">
        <v>638</v>
      </c>
      <c r="Q635" s="66">
        <f>Q636+Q638+Q643+Q650</f>
        <v>4893500</v>
      </c>
      <c r="R635" s="66">
        <f t="shared" ref="R635:R709" si="27">S635-Q635</f>
        <v>157060</v>
      </c>
      <c r="S635" s="66">
        <f>S636+S638+S643+S650</f>
        <v>5050560</v>
      </c>
      <c r="T635" s="66">
        <f>T636+T638+T643+T650</f>
        <v>5050560</v>
      </c>
      <c r="U635" s="66">
        <f t="shared" ref="U635:U709" si="28">V635-T635</f>
        <v>-5050560</v>
      </c>
      <c r="V635" s="66"/>
    </row>
    <row r="636" spans="1:22" ht="13.5" hidden="1" customHeight="1" x14ac:dyDescent="0.2">
      <c r="A636" s="63" t="s">
        <v>635</v>
      </c>
      <c r="B636" s="63" t="s">
        <v>637</v>
      </c>
      <c r="C636" s="63"/>
      <c r="D636" s="63"/>
      <c r="E636" s="77"/>
      <c r="F636" s="66">
        <f>F637</f>
        <v>0</v>
      </c>
      <c r="G636" s="66">
        <f t="shared" si="24"/>
        <v>0</v>
      </c>
      <c r="H636" s="66">
        <f>H637</f>
        <v>0</v>
      </c>
      <c r="L636" s="63" t="s">
        <v>635</v>
      </c>
      <c r="M636" s="63" t="s">
        <v>637</v>
      </c>
      <c r="N636" s="63" t="s">
        <v>531</v>
      </c>
      <c r="O636" s="63"/>
      <c r="P636" s="77" t="s">
        <v>502</v>
      </c>
      <c r="Q636" s="66">
        <f>Q637</f>
        <v>4686200</v>
      </c>
      <c r="R636" s="66">
        <f t="shared" si="27"/>
        <v>-4686200</v>
      </c>
      <c r="S636" s="66">
        <f>S637</f>
        <v>0</v>
      </c>
      <c r="T636" s="66">
        <f>T637</f>
        <v>0</v>
      </c>
      <c r="U636" s="66">
        <f t="shared" si="28"/>
        <v>0</v>
      </c>
      <c r="V636" s="66"/>
    </row>
    <row r="637" spans="1:22" ht="13.5" hidden="1" customHeight="1" x14ac:dyDescent="0.2">
      <c r="A637" s="63" t="s">
        <v>635</v>
      </c>
      <c r="B637" s="63" t="s">
        <v>637</v>
      </c>
      <c r="C637" s="63"/>
      <c r="D637" s="63">
        <v>121</v>
      </c>
      <c r="E637" s="77" t="s">
        <v>449</v>
      </c>
      <c r="F637" s="66">
        <v>0</v>
      </c>
      <c r="G637" s="66">
        <f t="shared" si="24"/>
        <v>0</v>
      </c>
      <c r="H637" s="66">
        <v>0</v>
      </c>
      <c r="L637" s="63" t="s">
        <v>635</v>
      </c>
      <c r="M637" s="63" t="s">
        <v>637</v>
      </c>
      <c r="N637" s="63" t="s">
        <v>531</v>
      </c>
      <c r="O637" s="63">
        <v>121</v>
      </c>
      <c r="P637" s="77" t="s">
        <v>449</v>
      </c>
      <c r="Q637" s="66">
        <f>3599200+1087000</f>
        <v>4686200</v>
      </c>
      <c r="R637" s="66">
        <f t="shared" si="27"/>
        <v>-4686200</v>
      </c>
      <c r="S637" s="66">
        <v>0</v>
      </c>
      <c r="T637" s="66">
        <v>0</v>
      </c>
      <c r="U637" s="66">
        <f t="shared" si="28"/>
        <v>0</v>
      </c>
      <c r="V637" s="66"/>
    </row>
    <row r="638" spans="1:22" ht="13.5" hidden="1" customHeight="1" x14ac:dyDescent="0.2">
      <c r="A638" s="63" t="s">
        <v>635</v>
      </c>
      <c r="B638" s="63" t="s">
        <v>637</v>
      </c>
      <c r="C638" s="63"/>
      <c r="D638" s="63"/>
      <c r="E638" s="77"/>
      <c r="F638" s="65">
        <f>F639</f>
        <v>0</v>
      </c>
      <c r="G638" s="66">
        <f t="shared" si="24"/>
        <v>0</v>
      </c>
      <c r="H638" s="65">
        <f>H639</f>
        <v>0</v>
      </c>
      <c r="L638" s="63" t="s">
        <v>635</v>
      </c>
      <c r="M638" s="63" t="s">
        <v>637</v>
      </c>
      <c r="N638" s="63" t="s">
        <v>84</v>
      </c>
      <c r="O638" s="63"/>
      <c r="P638" s="77" t="s">
        <v>186</v>
      </c>
      <c r="Q638" s="65">
        <f>Q639</f>
        <v>207300</v>
      </c>
      <c r="R638" s="66">
        <f t="shared" si="27"/>
        <v>-207300</v>
      </c>
      <c r="S638" s="65">
        <f>S639</f>
        <v>0</v>
      </c>
      <c r="T638" s="65">
        <f>T639</f>
        <v>0</v>
      </c>
      <c r="U638" s="66">
        <f t="shared" si="28"/>
        <v>0</v>
      </c>
      <c r="V638" s="65"/>
    </row>
    <row r="639" spans="1:22" ht="18" hidden="1" customHeight="1" x14ac:dyDescent="0.2">
      <c r="A639" s="63" t="s">
        <v>635</v>
      </c>
      <c r="B639" s="63" t="s">
        <v>637</v>
      </c>
      <c r="C639" s="63"/>
      <c r="D639" s="63" t="s">
        <v>440</v>
      </c>
      <c r="E639" s="77" t="s">
        <v>449</v>
      </c>
      <c r="F639" s="65">
        <v>0</v>
      </c>
      <c r="G639" s="66">
        <f t="shared" si="24"/>
        <v>0</v>
      </c>
      <c r="H639" s="65">
        <v>0</v>
      </c>
      <c r="L639" s="63" t="s">
        <v>635</v>
      </c>
      <c r="M639" s="63" t="s">
        <v>637</v>
      </c>
      <c r="N639" s="63" t="s">
        <v>84</v>
      </c>
      <c r="O639" s="63" t="s">
        <v>440</v>
      </c>
      <c r="P639" s="77" t="s">
        <v>449</v>
      </c>
      <c r="Q639" s="65">
        <f>159200+48100</f>
        <v>207300</v>
      </c>
      <c r="R639" s="66">
        <f t="shared" si="27"/>
        <v>-207300</v>
      </c>
      <c r="S639" s="65">
        <v>0</v>
      </c>
      <c r="T639" s="65">
        <v>0</v>
      </c>
      <c r="U639" s="66">
        <f t="shared" si="28"/>
        <v>0</v>
      </c>
      <c r="V639" s="65"/>
    </row>
    <row r="640" spans="1:22" ht="73.5" hidden="1" customHeight="1" x14ac:dyDescent="0.2">
      <c r="A640" s="63" t="s">
        <v>635</v>
      </c>
      <c r="B640" s="63" t="s">
        <v>637</v>
      </c>
      <c r="C640" s="63" t="s">
        <v>963</v>
      </c>
      <c r="D640" s="63"/>
      <c r="E640" s="77" t="s">
        <v>1160</v>
      </c>
      <c r="F640" s="65">
        <f>F643+F650+F641</f>
        <v>5454760</v>
      </c>
      <c r="G640" s="66">
        <f t="shared" si="24"/>
        <v>33400</v>
      </c>
      <c r="H640" s="65">
        <f>H643+H650+H641</f>
        <v>5488160</v>
      </c>
      <c r="L640" s="63" t="s">
        <v>635</v>
      </c>
      <c r="M640" s="63" t="s">
        <v>637</v>
      </c>
      <c r="N640" s="63" t="s">
        <v>963</v>
      </c>
      <c r="O640" s="63"/>
      <c r="P640" s="77" t="s">
        <v>997</v>
      </c>
      <c r="Q640" s="65"/>
      <c r="R640" s="66"/>
      <c r="S640" s="65">
        <f>S643+S650</f>
        <v>5050560</v>
      </c>
      <c r="T640" s="65">
        <f>T643+T650</f>
        <v>5050560</v>
      </c>
      <c r="U640" s="66"/>
      <c r="V640" s="65"/>
    </row>
    <row r="641" spans="1:23" ht="76.5" hidden="1" customHeight="1" x14ac:dyDescent="0.2">
      <c r="A641" s="63" t="s">
        <v>635</v>
      </c>
      <c r="B641" s="63" t="s">
        <v>637</v>
      </c>
      <c r="C641" s="63" t="s">
        <v>1064</v>
      </c>
      <c r="D641" s="63"/>
      <c r="E641" s="77" t="s">
        <v>1161</v>
      </c>
      <c r="F641" s="65">
        <f>F642</f>
        <v>215300</v>
      </c>
      <c r="G641" s="66">
        <f>H641-F641</f>
        <v>14000</v>
      </c>
      <c r="H641" s="65">
        <f>H642</f>
        <v>229300</v>
      </c>
      <c r="L641" s="63"/>
      <c r="M641" s="63"/>
      <c r="N641" s="63"/>
      <c r="O641" s="63"/>
      <c r="P641" s="77"/>
      <c r="Q641" s="65"/>
      <c r="R641" s="66"/>
      <c r="S641" s="65"/>
      <c r="T641" s="65"/>
      <c r="U641" s="66"/>
      <c r="V641" s="65"/>
    </row>
    <row r="642" spans="1:23" ht="39" hidden="1" customHeight="1" x14ac:dyDescent="0.2">
      <c r="A642" s="63" t="s">
        <v>635</v>
      </c>
      <c r="B642" s="63" t="s">
        <v>637</v>
      </c>
      <c r="C642" s="63" t="s">
        <v>1064</v>
      </c>
      <c r="D642" s="63" t="s">
        <v>440</v>
      </c>
      <c r="E642" s="77" t="s">
        <v>1187</v>
      </c>
      <c r="F642" s="65">
        <f>165350+49950</f>
        <v>215300</v>
      </c>
      <c r="G642" s="66">
        <f>H642-F642</f>
        <v>14000</v>
      </c>
      <c r="H642" s="65">
        <v>229300</v>
      </c>
      <c r="L642" s="63"/>
      <c r="M642" s="63"/>
      <c r="N642" s="63"/>
      <c r="O642" s="63"/>
      <c r="P642" s="77"/>
      <c r="Q642" s="65"/>
      <c r="R642" s="66"/>
      <c r="S642" s="65"/>
      <c r="T642" s="65"/>
      <c r="U642" s="66"/>
      <c r="V642" s="65"/>
    </row>
    <row r="643" spans="1:23" ht="74.25" hidden="1" customHeight="1" x14ac:dyDescent="0.2">
      <c r="A643" s="63" t="s">
        <v>635</v>
      </c>
      <c r="B643" s="63" t="s">
        <v>637</v>
      </c>
      <c r="C643" s="63" t="s">
        <v>1063</v>
      </c>
      <c r="D643" s="63"/>
      <c r="E643" s="77" t="s">
        <v>1162</v>
      </c>
      <c r="F643" s="65">
        <f>F644+F645+F646+F647+F648+F649</f>
        <v>5239460</v>
      </c>
      <c r="G643" s="66">
        <f t="shared" si="24"/>
        <v>19400</v>
      </c>
      <c r="H643" s="65">
        <f>H644+H645+H646+H647+H648+H649</f>
        <v>5258860</v>
      </c>
      <c r="L643" s="63" t="s">
        <v>635</v>
      </c>
      <c r="M643" s="63" t="s">
        <v>637</v>
      </c>
      <c r="N643" s="63" t="s">
        <v>828</v>
      </c>
      <c r="O643" s="63"/>
      <c r="P643" s="77" t="s">
        <v>830</v>
      </c>
      <c r="Q643" s="65">
        <f>Q644+Q645+Q646+Q647+Q648+Q649</f>
        <v>0</v>
      </c>
      <c r="R643" s="66">
        <f t="shared" si="27"/>
        <v>4835260</v>
      </c>
      <c r="S643" s="65">
        <f>S644+S645+S646+S647+S648+S649</f>
        <v>4835260</v>
      </c>
      <c r="T643" s="65">
        <f>T644+T645+T646+T647+T648+T649</f>
        <v>4835260</v>
      </c>
      <c r="U643" s="66">
        <f t="shared" si="28"/>
        <v>-4835260</v>
      </c>
      <c r="V643" s="65"/>
    </row>
    <row r="644" spans="1:23" ht="35.25" hidden="1" customHeight="1" x14ac:dyDescent="0.2">
      <c r="A644" s="63" t="s">
        <v>635</v>
      </c>
      <c r="B644" s="63" t="s">
        <v>637</v>
      </c>
      <c r="C644" s="63" t="s">
        <v>1063</v>
      </c>
      <c r="D644" s="63" t="s">
        <v>440</v>
      </c>
      <c r="E644" s="77" t="s">
        <v>1187</v>
      </c>
      <c r="F644" s="66">
        <v>4817860</v>
      </c>
      <c r="G644" s="66">
        <f t="shared" si="24"/>
        <v>113500</v>
      </c>
      <c r="H644" s="66">
        <v>4931360</v>
      </c>
      <c r="L644" s="63" t="s">
        <v>635</v>
      </c>
      <c r="M644" s="63" t="s">
        <v>637</v>
      </c>
      <c r="N644" s="63" t="s">
        <v>828</v>
      </c>
      <c r="O644" s="63" t="s">
        <v>440</v>
      </c>
      <c r="P644" s="77" t="s">
        <v>449</v>
      </c>
      <c r="Q644" s="66">
        <v>0</v>
      </c>
      <c r="R644" s="66">
        <f t="shared" si="27"/>
        <v>4817860</v>
      </c>
      <c r="S644" s="66">
        <v>4817860</v>
      </c>
      <c r="T644" s="66">
        <v>4817860</v>
      </c>
      <c r="U644" s="66">
        <f t="shared" si="28"/>
        <v>-4817860</v>
      </c>
      <c r="V644" s="66"/>
      <c r="W644" s="68" t="s">
        <v>1013</v>
      </c>
    </row>
    <row r="645" spans="1:23" ht="21.75" hidden="1" customHeight="1" x14ac:dyDescent="0.2">
      <c r="A645" s="63" t="s">
        <v>635</v>
      </c>
      <c r="B645" s="63" t="s">
        <v>637</v>
      </c>
      <c r="C645" s="63" t="s">
        <v>1063</v>
      </c>
      <c r="D645" s="63" t="s">
        <v>441</v>
      </c>
      <c r="E645" s="77" t="s">
        <v>1188</v>
      </c>
      <c r="F645" s="66">
        <v>73200</v>
      </c>
      <c r="G645" s="66">
        <f t="shared" si="24"/>
        <v>-20000</v>
      </c>
      <c r="H645" s="66">
        <v>53200</v>
      </c>
      <c r="L645" s="63" t="s">
        <v>635</v>
      </c>
      <c r="M645" s="63" t="s">
        <v>637</v>
      </c>
      <c r="N645" s="63" t="s">
        <v>828</v>
      </c>
      <c r="O645" s="63" t="s">
        <v>441</v>
      </c>
      <c r="P645" s="77" t="s">
        <v>450</v>
      </c>
      <c r="Q645" s="66">
        <v>0</v>
      </c>
      <c r="R645" s="66">
        <f t="shared" si="27"/>
        <v>0</v>
      </c>
      <c r="S645" s="65">
        <v>0</v>
      </c>
      <c r="T645" s="65">
        <v>0</v>
      </c>
      <c r="U645" s="66">
        <f t="shared" si="28"/>
        <v>0</v>
      </c>
      <c r="V645" s="66"/>
    </row>
    <row r="646" spans="1:23" ht="27" hidden="1" customHeight="1" x14ac:dyDescent="0.2">
      <c r="A646" s="63" t="s">
        <v>635</v>
      </c>
      <c r="B646" s="63" t="s">
        <v>637</v>
      </c>
      <c r="C646" s="63" t="s">
        <v>1063</v>
      </c>
      <c r="D646" s="63" t="s">
        <v>443</v>
      </c>
      <c r="E646" s="77" t="s">
        <v>451</v>
      </c>
      <c r="F646" s="65">
        <f>61000+5000+30000</f>
        <v>96000</v>
      </c>
      <c r="G646" s="66">
        <f t="shared" si="24"/>
        <v>-18000</v>
      </c>
      <c r="H646" s="65">
        <v>78000</v>
      </c>
      <c r="L646" s="63" t="s">
        <v>635</v>
      </c>
      <c r="M646" s="63" t="s">
        <v>637</v>
      </c>
      <c r="N646" s="63" t="s">
        <v>828</v>
      </c>
      <c r="O646" s="63" t="s">
        <v>443</v>
      </c>
      <c r="P646" s="77" t="s">
        <v>451</v>
      </c>
      <c r="Q646" s="65">
        <v>0</v>
      </c>
      <c r="R646" s="66">
        <f t="shared" si="27"/>
        <v>0</v>
      </c>
      <c r="S646" s="65">
        <v>0</v>
      </c>
      <c r="T646" s="65">
        <v>0</v>
      </c>
      <c r="U646" s="66">
        <f t="shared" si="28"/>
        <v>0</v>
      </c>
      <c r="V646" s="65"/>
    </row>
    <row r="647" spans="1:23" ht="21" hidden="1" customHeight="1" x14ac:dyDescent="0.2">
      <c r="A647" s="63" t="s">
        <v>635</v>
      </c>
      <c r="B647" s="63" t="s">
        <v>637</v>
      </c>
      <c r="C647" s="63" t="s">
        <v>1063</v>
      </c>
      <c r="D647" s="63" t="s">
        <v>439</v>
      </c>
      <c r="E647" s="77" t="s">
        <v>1190</v>
      </c>
      <c r="F647" s="65">
        <v>235000</v>
      </c>
      <c r="G647" s="66">
        <f t="shared" si="24"/>
        <v>-56100</v>
      </c>
      <c r="H647" s="65">
        <v>178900</v>
      </c>
      <c r="L647" s="63" t="s">
        <v>635</v>
      </c>
      <c r="M647" s="63" t="s">
        <v>637</v>
      </c>
      <c r="N647" s="63" t="s">
        <v>828</v>
      </c>
      <c r="O647" s="63" t="s">
        <v>439</v>
      </c>
      <c r="P647" s="77" t="s">
        <v>452</v>
      </c>
      <c r="Q647" s="65">
        <v>0</v>
      </c>
      <c r="R647" s="66">
        <f t="shared" si="27"/>
        <v>0</v>
      </c>
      <c r="S647" s="65">
        <v>0</v>
      </c>
      <c r="T647" s="65">
        <v>0</v>
      </c>
      <c r="U647" s="66">
        <f t="shared" si="28"/>
        <v>0</v>
      </c>
      <c r="V647" s="65"/>
    </row>
    <row r="648" spans="1:23" ht="15" hidden="1" customHeight="1" x14ac:dyDescent="0.2">
      <c r="A648" s="63" t="s">
        <v>635</v>
      </c>
      <c r="B648" s="63" t="s">
        <v>637</v>
      </c>
      <c r="C648" s="63" t="s">
        <v>1063</v>
      </c>
      <c r="D648" s="63" t="s">
        <v>735</v>
      </c>
      <c r="E648" s="77" t="s">
        <v>736</v>
      </c>
      <c r="F648" s="66">
        <v>11700</v>
      </c>
      <c r="G648" s="66">
        <f t="shared" si="24"/>
        <v>-390</v>
      </c>
      <c r="H648" s="66">
        <v>11310</v>
      </c>
      <c r="L648" s="63" t="s">
        <v>635</v>
      </c>
      <c r="M648" s="63" t="s">
        <v>637</v>
      </c>
      <c r="N648" s="63" t="s">
        <v>828</v>
      </c>
      <c r="O648" s="63" t="s">
        <v>735</v>
      </c>
      <c r="P648" s="77" t="s">
        <v>736</v>
      </c>
      <c r="Q648" s="66">
        <v>0</v>
      </c>
      <c r="R648" s="66">
        <f t="shared" si="27"/>
        <v>11700</v>
      </c>
      <c r="S648" s="66">
        <v>11700</v>
      </c>
      <c r="T648" s="66">
        <v>11700</v>
      </c>
      <c r="U648" s="66">
        <f t="shared" si="28"/>
        <v>-11700</v>
      </c>
      <c r="V648" s="66"/>
    </row>
    <row r="649" spans="1:23" ht="15" hidden="1" customHeight="1" x14ac:dyDescent="0.2">
      <c r="A649" s="63" t="s">
        <v>635</v>
      </c>
      <c r="B649" s="63" t="s">
        <v>637</v>
      </c>
      <c r="C649" s="63" t="s">
        <v>1063</v>
      </c>
      <c r="D649" s="63" t="s">
        <v>737</v>
      </c>
      <c r="E649" s="77" t="s">
        <v>738</v>
      </c>
      <c r="F649" s="66">
        <v>5700</v>
      </c>
      <c r="G649" s="66">
        <f t="shared" si="24"/>
        <v>390</v>
      </c>
      <c r="H649" s="66">
        <v>6090</v>
      </c>
      <c r="L649" s="63" t="s">
        <v>635</v>
      </c>
      <c r="M649" s="63" t="s">
        <v>637</v>
      </c>
      <c r="N649" s="63" t="s">
        <v>828</v>
      </c>
      <c r="O649" s="63" t="s">
        <v>737</v>
      </c>
      <c r="P649" s="77" t="s">
        <v>738</v>
      </c>
      <c r="Q649" s="66">
        <v>0</v>
      </c>
      <c r="R649" s="66">
        <f t="shared" si="27"/>
        <v>5700</v>
      </c>
      <c r="S649" s="66">
        <v>5700</v>
      </c>
      <c r="T649" s="66">
        <v>5700</v>
      </c>
      <c r="U649" s="66">
        <f t="shared" si="28"/>
        <v>-5700</v>
      </c>
      <c r="V649" s="66"/>
    </row>
    <row r="650" spans="1:23" ht="73.5" hidden="1" customHeight="1" x14ac:dyDescent="0.2">
      <c r="A650" s="63" t="s">
        <v>635</v>
      </c>
      <c r="B650" s="63" t="s">
        <v>637</v>
      </c>
      <c r="C650" s="63" t="s">
        <v>1064</v>
      </c>
      <c r="D650" s="63"/>
      <c r="E650" s="77"/>
      <c r="F650" s="65">
        <f>F651</f>
        <v>0</v>
      </c>
      <c r="G650" s="66">
        <f t="shared" si="24"/>
        <v>0</v>
      </c>
      <c r="H650" s="65">
        <f>H651</f>
        <v>0</v>
      </c>
      <c r="L650" s="63" t="s">
        <v>635</v>
      </c>
      <c r="M650" s="63" t="s">
        <v>637</v>
      </c>
      <c r="N650" s="63" t="s">
        <v>829</v>
      </c>
      <c r="O650" s="63"/>
      <c r="P650" s="77" t="s">
        <v>830</v>
      </c>
      <c r="Q650" s="65">
        <f>Q651</f>
        <v>0</v>
      </c>
      <c r="R650" s="66">
        <f t="shared" si="27"/>
        <v>215300</v>
      </c>
      <c r="S650" s="65">
        <f>S651</f>
        <v>215300</v>
      </c>
      <c r="T650" s="65">
        <f>T651</f>
        <v>215300</v>
      </c>
      <c r="U650" s="66">
        <f t="shared" si="28"/>
        <v>-215300</v>
      </c>
      <c r="V650" s="65"/>
    </row>
    <row r="651" spans="1:23" ht="16.5" hidden="1" customHeight="1" x14ac:dyDescent="0.2">
      <c r="A651" s="63" t="s">
        <v>635</v>
      </c>
      <c r="B651" s="63" t="s">
        <v>637</v>
      </c>
      <c r="C651" s="63" t="s">
        <v>1064</v>
      </c>
      <c r="D651" s="63" t="s">
        <v>440</v>
      </c>
      <c r="E651" s="77"/>
      <c r="F651" s="65">
        <v>0</v>
      </c>
      <c r="G651" s="66">
        <f t="shared" si="24"/>
        <v>0</v>
      </c>
      <c r="H651" s="65">
        <v>0</v>
      </c>
      <c r="L651" s="63" t="s">
        <v>635</v>
      </c>
      <c r="M651" s="63" t="s">
        <v>637</v>
      </c>
      <c r="N651" s="63" t="s">
        <v>829</v>
      </c>
      <c r="O651" s="63" t="s">
        <v>440</v>
      </c>
      <c r="P651" s="77" t="s">
        <v>449</v>
      </c>
      <c r="Q651" s="65">
        <v>0</v>
      </c>
      <c r="R651" s="66">
        <f t="shared" si="27"/>
        <v>215300</v>
      </c>
      <c r="S651" s="65">
        <f>165350+49950</f>
        <v>215300</v>
      </c>
      <c r="T651" s="65">
        <f>165350+49950</f>
        <v>215300</v>
      </c>
      <c r="U651" s="66">
        <f t="shared" si="28"/>
        <v>-215300</v>
      </c>
      <c r="V651" s="65"/>
    </row>
    <row r="652" spans="1:23" ht="18.75" hidden="1" customHeight="1" x14ac:dyDescent="0.2">
      <c r="A652" s="63" t="s">
        <v>635</v>
      </c>
      <c r="B652" s="64" t="s">
        <v>432</v>
      </c>
      <c r="C652" s="64"/>
      <c r="D652" s="63"/>
      <c r="E652" s="77" t="s">
        <v>514</v>
      </c>
      <c r="F652" s="65">
        <f>F654</f>
        <v>436600</v>
      </c>
      <c r="G652" s="66">
        <f t="shared" si="24"/>
        <v>-21800</v>
      </c>
      <c r="H652" s="65">
        <f>H654</f>
        <v>414800</v>
      </c>
      <c r="L652" s="63" t="s">
        <v>635</v>
      </c>
      <c r="M652" s="64" t="s">
        <v>432</v>
      </c>
      <c r="N652" s="64"/>
      <c r="O652" s="63"/>
      <c r="P652" s="77" t="s">
        <v>514</v>
      </c>
      <c r="Q652" s="65">
        <f>Q654</f>
        <v>0</v>
      </c>
      <c r="R652" s="66">
        <f t="shared" si="27"/>
        <v>0</v>
      </c>
      <c r="S652" s="65">
        <f>S654</f>
        <v>0</v>
      </c>
      <c r="T652" s="65">
        <f>T654</f>
        <v>0</v>
      </c>
      <c r="U652" s="66">
        <f t="shared" si="28"/>
        <v>0</v>
      </c>
      <c r="V652" s="65"/>
    </row>
    <row r="653" spans="1:23" ht="84" hidden="1" customHeight="1" x14ac:dyDescent="0.2">
      <c r="A653" s="63" t="s">
        <v>635</v>
      </c>
      <c r="B653" s="64" t="s">
        <v>432</v>
      </c>
      <c r="C653" s="64" t="s">
        <v>964</v>
      </c>
      <c r="D653" s="63"/>
      <c r="E653" s="77" t="s">
        <v>1163</v>
      </c>
      <c r="F653" s="65">
        <f>F654</f>
        <v>436600</v>
      </c>
      <c r="G653" s="66">
        <f t="shared" si="24"/>
        <v>-21800</v>
      </c>
      <c r="H653" s="65">
        <f>H654</f>
        <v>414800</v>
      </c>
      <c r="L653" s="63" t="s">
        <v>635</v>
      </c>
      <c r="M653" s="64" t="s">
        <v>432</v>
      </c>
      <c r="N653" s="64" t="s">
        <v>964</v>
      </c>
      <c r="O653" s="63"/>
      <c r="P653" s="77" t="s">
        <v>998</v>
      </c>
      <c r="Q653" s="65"/>
      <c r="R653" s="66"/>
      <c r="S653" s="65">
        <f>S654</f>
        <v>0</v>
      </c>
      <c r="T653" s="65">
        <f>T654</f>
        <v>0</v>
      </c>
      <c r="U653" s="66"/>
      <c r="V653" s="65"/>
    </row>
    <row r="654" spans="1:23" ht="78.75" hidden="1" customHeight="1" x14ac:dyDescent="0.2">
      <c r="A654" s="63" t="s">
        <v>635</v>
      </c>
      <c r="B654" s="64" t="s">
        <v>432</v>
      </c>
      <c r="C654" s="64" t="s">
        <v>922</v>
      </c>
      <c r="D654" s="63"/>
      <c r="E654" s="77" t="s">
        <v>1164</v>
      </c>
      <c r="F654" s="65">
        <f>F655+F656</f>
        <v>436600</v>
      </c>
      <c r="G654" s="66">
        <f t="shared" si="24"/>
        <v>-21800</v>
      </c>
      <c r="H654" s="65">
        <f>H655+H656</f>
        <v>414800</v>
      </c>
      <c r="L654" s="63" t="s">
        <v>635</v>
      </c>
      <c r="M654" s="64" t="s">
        <v>432</v>
      </c>
      <c r="N654" s="64" t="s">
        <v>922</v>
      </c>
      <c r="O654" s="63"/>
      <c r="P654" s="77" t="s">
        <v>923</v>
      </c>
      <c r="Q654" s="65">
        <f>Q655+Q656</f>
        <v>0</v>
      </c>
      <c r="R654" s="66">
        <f t="shared" si="27"/>
        <v>0</v>
      </c>
      <c r="S654" s="65">
        <f>S655+S656</f>
        <v>0</v>
      </c>
      <c r="T654" s="65">
        <f>T655+T656</f>
        <v>0</v>
      </c>
      <c r="U654" s="66">
        <f t="shared" si="28"/>
        <v>0</v>
      </c>
      <c r="V654" s="65"/>
    </row>
    <row r="655" spans="1:23" ht="22.5" hidden="1" customHeight="1" x14ac:dyDescent="0.2">
      <c r="A655" s="63" t="s">
        <v>635</v>
      </c>
      <c r="B655" s="64" t="s">
        <v>432</v>
      </c>
      <c r="C655" s="64" t="s">
        <v>922</v>
      </c>
      <c r="D655" s="63" t="s">
        <v>443</v>
      </c>
      <c r="E655" s="77" t="s">
        <v>451</v>
      </c>
      <c r="F655" s="65">
        <v>402000</v>
      </c>
      <c r="G655" s="66">
        <f t="shared" si="24"/>
        <v>-21800</v>
      </c>
      <c r="H655" s="65">
        <v>380200</v>
      </c>
      <c r="L655" s="63" t="s">
        <v>635</v>
      </c>
      <c r="M655" s="64" t="s">
        <v>432</v>
      </c>
      <c r="N655" s="64" t="s">
        <v>922</v>
      </c>
      <c r="O655" s="63" t="s">
        <v>443</v>
      </c>
      <c r="P655" s="77" t="s">
        <v>451</v>
      </c>
      <c r="Q655" s="65">
        <v>0</v>
      </c>
      <c r="R655" s="66">
        <f t="shared" si="27"/>
        <v>0</v>
      </c>
      <c r="S655" s="65">
        <v>0</v>
      </c>
      <c r="T655" s="65">
        <v>0</v>
      </c>
      <c r="U655" s="66">
        <f t="shared" si="28"/>
        <v>0</v>
      </c>
      <c r="V655" s="65"/>
    </row>
    <row r="656" spans="1:23" ht="27" hidden="1" customHeight="1" x14ac:dyDescent="0.2">
      <c r="A656" s="63" t="s">
        <v>635</v>
      </c>
      <c r="B656" s="64" t="s">
        <v>432</v>
      </c>
      <c r="C656" s="64" t="s">
        <v>922</v>
      </c>
      <c r="D656" s="63" t="s">
        <v>439</v>
      </c>
      <c r="E656" s="77" t="s">
        <v>1190</v>
      </c>
      <c r="F656" s="65">
        <v>34600</v>
      </c>
      <c r="G656" s="66">
        <f t="shared" si="24"/>
        <v>0</v>
      </c>
      <c r="H656" s="65">
        <v>34600</v>
      </c>
      <c r="L656" s="63" t="s">
        <v>635</v>
      </c>
      <c r="M656" s="64" t="s">
        <v>432</v>
      </c>
      <c r="N656" s="64" t="s">
        <v>922</v>
      </c>
      <c r="O656" s="63" t="s">
        <v>439</v>
      </c>
      <c r="P656" s="77" t="s">
        <v>452</v>
      </c>
      <c r="Q656" s="65">
        <v>0</v>
      </c>
      <c r="R656" s="66">
        <f t="shared" si="27"/>
        <v>0</v>
      </c>
      <c r="S656" s="65">
        <v>0</v>
      </c>
      <c r="T656" s="65">
        <v>0</v>
      </c>
      <c r="U656" s="66">
        <f t="shared" si="28"/>
        <v>0</v>
      </c>
      <c r="V656" s="65"/>
    </row>
    <row r="657" spans="1:22" ht="18" hidden="1" customHeight="1" x14ac:dyDescent="0.2">
      <c r="A657" s="88" t="s">
        <v>635</v>
      </c>
      <c r="B657" s="64" t="s">
        <v>435</v>
      </c>
      <c r="C657" s="64"/>
      <c r="D657" s="63"/>
      <c r="E657" s="77" t="s">
        <v>436</v>
      </c>
      <c r="F657" s="65">
        <f>F658+F660</f>
        <v>504400</v>
      </c>
      <c r="G657" s="66">
        <f t="shared" si="24"/>
        <v>-13600</v>
      </c>
      <c r="H657" s="65">
        <f>H658+H660</f>
        <v>490800</v>
      </c>
      <c r="L657" s="88" t="s">
        <v>635</v>
      </c>
      <c r="M657" s="64" t="s">
        <v>435</v>
      </c>
      <c r="N657" s="64"/>
      <c r="O657" s="63"/>
      <c r="P657" s="77" t="s">
        <v>436</v>
      </c>
      <c r="Q657" s="65">
        <f>Q658+Q660</f>
        <v>510400</v>
      </c>
      <c r="R657" s="66">
        <f t="shared" si="27"/>
        <v>-5000</v>
      </c>
      <c r="S657" s="65">
        <f>S658+S660</f>
        <v>505400</v>
      </c>
      <c r="T657" s="65">
        <f>T658+T660</f>
        <v>505400</v>
      </c>
      <c r="U657" s="66">
        <f t="shared" si="28"/>
        <v>-505400</v>
      </c>
      <c r="V657" s="65"/>
    </row>
    <row r="658" spans="1:22" ht="27" hidden="1" customHeight="1" x14ac:dyDescent="0.2">
      <c r="A658" s="88" t="s">
        <v>635</v>
      </c>
      <c r="B658" s="64" t="s">
        <v>435</v>
      </c>
      <c r="C658" s="64" t="s">
        <v>674</v>
      </c>
      <c r="D658" s="63"/>
      <c r="E658" s="77" t="s">
        <v>675</v>
      </c>
      <c r="F658" s="65">
        <f>F659</f>
        <v>0</v>
      </c>
      <c r="G658" s="66">
        <f t="shared" si="24"/>
        <v>0</v>
      </c>
      <c r="H658" s="65">
        <f>H659</f>
        <v>0</v>
      </c>
      <c r="L658" s="88" t="s">
        <v>635</v>
      </c>
      <c r="M658" s="64" t="s">
        <v>435</v>
      </c>
      <c r="N658" s="64" t="s">
        <v>674</v>
      </c>
      <c r="O658" s="63"/>
      <c r="P658" s="77" t="s">
        <v>675</v>
      </c>
      <c r="Q658" s="65">
        <f>Q659</f>
        <v>510400</v>
      </c>
      <c r="R658" s="66">
        <f t="shared" si="27"/>
        <v>-510400</v>
      </c>
      <c r="S658" s="65">
        <f>S659</f>
        <v>0</v>
      </c>
      <c r="T658" s="65">
        <f>T659</f>
        <v>0</v>
      </c>
      <c r="U658" s="66">
        <f t="shared" si="28"/>
        <v>0</v>
      </c>
      <c r="V658" s="65"/>
    </row>
    <row r="659" spans="1:22" ht="17.25" hidden="1" customHeight="1" x14ac:dyDescent="0.2">
      <c r="A659" s="88" t="s">
        <v>635</v>
      </c>
      <c r="B659" s="64" t="s">
        <v>435</v>
      </c>
      <c r="C659" s="64" t="s">
        <v>674</v>
      </c>
      <c r="D659" s="63" t="s">
        <v>460</v>
      </c>
      <c r="E659" s="77" t="s">
        <v>463</v>
      </c>
      <c r="F659" s="65">
        <v>0</v>
      </c>
      <c r="G659" s="66">
        <f t="shared" si="24"/>
        <v>0</v>
      </c>
      <c r="H659" s="65">
        <v>0</v>
      </c>
      <c r="L659" s="88" t="s">
        <v>635</v>
      </c>
      <c r="M659" s="64" t="s">
        <v>435</v>
      </c>
      <c r="N659" s="64" t="s">
        <v>674</v>
      </c>
      <c r="O659" s="63" t="s">
        <v>460</v>
      </c>
      <c r="P659" s="77" t="s">
        <v>463</v>
      </c>
      <c r="Q659" s="65">
        <v>510400</v>
      </c>
      <c r="R659" s="66">
        <f t="shared" si="27"/>
        <v>-510400</v>
      </c>
      <c r="S659" s="65">
        <v>0</v>
      </c>
      <c r="T659" s="65">
        <v>0</v>
      </c>
      <c r="U659" s="66">
        <f t="shared" si="28"/>
        <v>0</v>
      </c>
      <c r="V659" s="65"/>
    </row>
    <row r="660" spans="1:22" ht="21" customHeight="1" x14ac:dyDescent="0.2">
      <c r="A660" s="88" t="s">
        <v>635</v>
      </c>
      <c r="B660" s="64" t="s">
        <v>435</v>
      </c>
      <c r="C660" s="64" t="s">
        <v>924</v>
      </c>
      <c r="D660" s="63"/>
      <c r="E660" s="77" t="s">
        <v>925</v>
      </c>
      <c r="F660" s="65">
        <f>F661</f>
        <v>504400</v>
      </c>
      <c r="G660" s="66">
        <f t="shared" si="24"/>
        <v>-13600</v>
      </c>
      <c r="H660" s="65">
        <f>H661</f>
        <v>490800</v>
      </c>
      <c r="L660" s="88" t="s">
        <v>635</v>
      </c>
      <c r="M660" s="64" t="s">
        <v>435</v>
      </c>
      <c r="N660" s="64" t="s">
        <v>924</v>
      </c>
      <c r="O660" s="63"/>
      <c r="P660" s="77" t="s">
        <v>925</v>
      </c>
      <c r="Q660" s="65">
        <f>Q661</f>
        <v>0</v>
      </c>
      <c r="R660" s="66">
        <f t="shared" si="27"/>
        <v>505400</v>
      </c>
      <c r="S660" s="65">
        <f>S661</f>
        <v>505400</v>
      </c>
      <c r="T660" s="65">
        <f>T661</f>
        <v>505400</v>
      </c>
      <c r="U660" s="66">
        <f t="shared" si="28"/>
        <v>-505400</v>
      </c>
      <c r="V660" s="65"/>
    </row>
    <row r="661" spans="1:22" x14ac:dyDescent="0.2">
      <c r="A661" s="88" t="s">
        <v>635</v>
      </c>
      <c r="B661" s="64" t="s">
        <v>435</v>
      </c>
      <c r="C661" s="64" t="s">
        <v>924</v>
      </c>
      <c r="D661" s="63" t="s">
        <v>460</v>
      </c>
      <c r="E661" s="77" t="s">
        <v>463</v>
      </c>
      <c r="F661" s="65">
        <v>504400</v>
      </c>
      <c r="G661" s="66">
        <f t="shared" si="24"/>
        <v>-13600</v>
      </c>
      <c r="H661" s="65">
        <v>490800</v>
      </c>
      <c r="L661" s="88" t="s">
        <v>635</v>
      </c>
      <c r="M661" s="64" t="s">
        <v>435</v>
      </c>
      <c r="N661" s="64" t="s">
        <v>924</v>
      </c>
      <c r="O661" s="63" t="s">
        <v>460</v>
      </c>
      <c r="P661" s="77" t="s">
        <v>463</v>
      </c>
      <c r="Q661" s="65">
        <v>0</v>
      </c>
      <c r="R661" s="66">
        <f t="shared" si="27"/>
        <v>505400</v>
      </c>
      <c r="S661" s="65">
        <v>505400</v>
      </c>
      <c r="T661" s="65">
        <v>505400</v>
      </c>
      <c r="U661" s="66">
        <f t="shared" si="28"/>
        <v>-505400</v>
      </c>
      <c r="V661" s="65"/>
    </row>
    <row r="662" spans="1:22" hidden="1" x14ac:dyDescent="0.2">
      <c r="A662" s="88" t="s">
        <v>635</v>
      </c>
      <c r="B662" s="64" t="s">
        <v>1227</v>
      </c>
      <c r="C662" s="64"/>
      <c r="D662" s="63"/>
      <c r="E662" s="77" t="s">
        <v>1230</v>
      </c>
      <c r="F662" s="65">
        <f>F663</f>
        <v>0</v>
      </c>
      <c r="G662" s="66">
        <f t="shared" si="24"/>
        <v>6983410</v>
      </c>
      <c r="H662" s="65">
        <f>H663</f>
        <v>6983410</v>
      </c>
      <c r="L662" s="110"/>
      <c r="M662" s="64"/>
      <c r="N662" s="64"/>
      <c r="O662" s="63"/>
      <c r="P662" s="77"/>
      <c r="Q662" s="65"/>
      <c r="R662" s="66"/>
      <c r="S662" s="65"/>
      <c r="T662" s="65"/>
      <c r="U662" s="66"/>
      <c r="V662" s="65"/>
    </row>
    <row r="663" spans="1:22" ht="51.75" hidden="1" customHeight="1" x14ac:dyDescent="0.2">
      <c r="A663" s="88" t="s">
        <v>635</v>
      </c>
      <c r="B663" s="64" t="s">
        <v>1227</v>
      </c>
      <c r="C663" s="64" t="s">
        <v>1278</v>
      </c>
      <c r="D663" s="63"/>
      <c r="E663" s="77" t="s">
        <v>1279</v>
      </c>
      <c r="F663" s="65">
        <f>F664+F665</f>
        <v>0</v>
      </c>
      <c r="G663" s="66">
        <f t="shared" si="24"/>
        <v>6983410</v>
      </c>
      <c r="H663" s="65">
        <f>H664+H665</f>
        <v>6983410</v>
      </c>
      <c r="L663" s="110"/>
      <c r="M663" s="64"/>
      <c r="N663" s="64"/>
      <c r="O663" s="63"/>
      <c r="P663" s="77"/>
      <c r="Q663" s="65"/>
      <c r="R663" s="66"/>
      <c r="S663" s="65"/>
      <c r="T663" s="65"/>
      <c r="U663" s="66"/>
      <c r="V663" s="65"/>
    </row>
    <row r="664" spans="1:22" ht="34.5" hidden="1" customHeight="1" x14ac:dyDescent="0.2">
      <c r="A664" s="88" t="s">
        <v>635</v>
      </c>
      <c r="B664" s="64" t="s">
        <v>1227</v>
      </c>
      <c r="C664" s="64" t="s">
        <v>1278</v>
      </c>
      <c r="D664" s="63" t="s">
        <v>1265</v>
      </c>
      <c r="E664" s="77" t="s">
        <v>1267</v>
      </c>
      <c r="F664" s="65">
        <v>0</v>
      </c>
      <c r="G664" s="66">
        <f t="shared" ref="G664:G709" si="29">H664-F664</f>
        <v>1083410</v>
      </c>
      <c r="H664" s="65">
        <v>1083410</v>
      </c>
      <c r="L664" s="110"/>
      <c r="M664" s="64"/>
      <c r="N664" s="64"/>
      <c r="O664" s="63"/>
      <c r="P664" s="77"/>
      <c r="Q664" s="65"/>
      <c r="R664" s="66"/>
      <c r="S664" s="65"/>
      <c r="T664" s="65"/>
      <c r="U664" s="66"/>
      <c r="V664" s="65"/>
    </row>
    <row r="665" spans="1:22" ht="35.25" hidden="1" customHeight="1" x14ac:dyDescent="0.2">
      <c r="A665" s="88" t="s">
        <v>635</v>
      </c>
      <c r="B665" s="64" t="s">
        <v>1227</v>
      </c>
      <c r="C665" s="64" t="s">
        <v>1278</v>
      </c>
      <c r="D665" s="63" t="s">
        <v>1266</v>
      </c>
      <c r="E665" s="77" t="s">
        <v>1268</v>
      </c>
      <c r="F665" s="65">
        <v>0</v>
      </c>
      <c r="G665" s="66">
        <f t="shared" si="29"/>
        <v>5900000</v>
      </c>
      <c r="H665" s="65">
        <v>5900000</v>
      </c>
      <c r="L665" s="110"/>
      <c r="M665" s="64"/>
      <c r="N665" s="64"/>
      <c r="O665" s="63"/>
      <c r="P665" s="77"/>
      <c r="Q665" s="65"/>
      <c r="R665" s="66"/>
      <c r="S665" s="65"/>
      <c r="T665" s="65"/>
      <c r="U665" s="66"/>
      <c r="V665" s="65"/>
    </row>
    <row r="666" spans="1:22" ht="15.75" hidden="1" customHeight="1" x14ac:dyDescent="0.2">
      <c r="A666" s="63" t="s">
        <v>635</v>
      </c>
      <c r="B666" s="63" t="s">
        <v>643</v>
      </c>
      <c r="C666" s="63"/>
      <c r="D666" s="63"/>
      <c r="E666" s="77" t="s">
        <v>644</v>
      </c>
      <c r="F666" s="66">
        <f>F667+F669+F671+F673+F675</f>
        <v>0</v>
      </c>
      <c r="G666" s="66">
        <f t="shared" si="29"/>
        <v>2043500</v>
      </c>
      <c r="H666" s="66">
        <f>H667+H669+H671+H673+H675</f>
        <v>2043500</v>
      </c>
      <c r="L666" s="63" t="s">
        <v>635</v>
      </c>
      <c r="M666" s="63" t="s">
        <v>643</v>
      </c>
      <c r="N666" s="63"/>
      <c r="O666" s="63"/>
      <c r="P666" s="77" t="s">
        <v>644</v>
      </c>
      <c r="Q666" s="66">
        <f>Q667+Q669+Q671+Q673+Q675</f>
        <v>544956</v>
      </c>
      <c r="R666" s="66">
        <f t="shared" si="27"/>
        <v>-544956</v>
      </c>
      <c r="S666" s="66">
        <f>S667+S669+S671+S673+S675</f>
        <v>0</v>
      </c>
      <c r="T666" s="66">
        <f>T667+T669+T671+T673+T675</f>
        <v>0</v>
      </c>
      <c r="U666" s="66">
        <f t="shared" si="28"/>
        <v>0</v>
      </c>
      <c r="V666" s="66"/>
    </row>
    <row r="667" spans="1:22" ht="46.5" hidden="1" customHeight="1" x14ac:dyDescent="0.2">
      <c r="A667" s="63" t="s">
        <v>635</v>
      </c>
      <c r="B667" s="63" t="s">
        <v>643</v>
      </c>
      <c r="C667" s="63" t="s">
        <v>1213</v>
      </c>
      <c r="D667" s="63"/>
      <c r="E667" s="77" t="s">
        <v>1269</v>
      </c>
      <c r="F667" s="66">
        <f>F668</f>
        <v>0</v>
      </c>
      <c r="G667" s="66">
        <f t="shared" si="29"/>
        <v>2043500</v>
      </c>
      <c r="H667" s="66">
        <f>H668</f>
        <v>2043500</v>
      </c>
      <c r="L667" s="63" t="s">
        <v>635</v>
      </c>
      <c r="M667" s="63" t="s">
        <v>643</v>
      </c>
      <c r="N667" s="63" t="s">
        <v>831</v>
      </c>
      <c r="O667" s="63"/>
      <c r="P667" s="77" t="s">
        <v>834</v>
      </c>
      <c r="Q667" s="66">
        <f>Q668</f>
        <v>0</v>
      </c>
      <c r="R667" s="66">
        <f t="shared" si="27"/>
        <v>0</v>
      </c>
      <c r="S667" s="66">
        <f>S668</f>
        <v>0</v>
      </c>
      <c r="T667" s="66">
        <f>T668</f>
        <v>0</v>
      </c>
      <c r="U667" s="66">
        <f t="shared" si="28"/>
        <v>0</v>
      </c>
      <c r="V667" s="66"/>
    </row>
    <row r="668" spans="1:22" ht="40.5" hidden="1" customHeight="1" x14ac:dyDescent="0.2">
      <c r="A668" s="63" t="s">
        <v>635</v>
      </c>
      <c r="B668" s="63" t="s">
        <v>643</v>
      </c>
      <c r="C668" s="63" t="s">
        <v>1213</v>
      </c>
      <c r="D668" s="63" t="s">
        <v>1265</v>
      </c>
      <c r="E668" s="77" t="s">
        <v>1267</v>
      </c>
      <c r="F668" s="65">
        <v>0</v>
      </c>
      <c r="G668" s="66">
        <f t="shared" si="29"/>
        <v>2043500</v>
      </c>
      <c r="H668" s="65">
        <v>2043500</v>
      </c>
      <c r="L668" s="63" t="s">
        <v>635</v>
      </c>
      <c r="M668" s="63" t="s">
        <v>643</v>
      </c>
      <c r="N668" s="63" t="s">
        <v>831</v>
      </c>
      <c r="O668" s="63" t="s">
        <v>250</v>
      </c>
      <c r="P668" s="77" t="s">
        <v>251</v>
      </c>
      <c r="Q668" s="65">
        <v>0</v>
      </c>
      <c r="R668" s="66">
        <f t="shared" si="27"/>
        <v>0</v>
      </c>
      <c r="S668" s="65">
        <v>0</v>
      </c>
      <c r="T668" s="65">
        <v>0</v>
      </c>
      <c r="U668" s="66">
        <f t="shared" si="28"/>
        <v>0</v>
      </c>
      <c r="V668" s="65"/>
    </row>
    <row r="669" spans="1:22" ht="31.5" hidden="1" customHeight="1" x14ac:dyDescent="0.2">
      <c r="A669" s="63" t="s">
        <v>635</v>
      </c>
      <c r="B669" s="63" t="s">
        <v>643</v>
      </c>
      <c r="C669" s="63"/>
      <c r="D669" s="63"/>
      <c r="E669" s="77"/>
      <c r="F669" s="67">
        <f>F670</f>
        <v>0</v>
      </c>
      <c r="G669" s="66">
        <f t="shared" si="29"/>
        <v>0</v>
      </c>
      <c r="H669" s="67">
        <f>H670</f>
        <v>0</v>
      </c>
      <c r="L669" s="63" t="s">
        <v>635</v>
      </c>
      <c r="M669" s="63" t="s">
        <v>643</v>
      </c>
      <c r="N669" s="63" t="s">
        <v>832</v>
      </c>
      <c r="O669" s="63"/>
      <c r="P669" s="77" t="s">
        <v>835</v>
      </c>
      <c r="Q669" s="67">
        <f>Q670</f>
        <v>0</v>
      </c>
      <c r="R669" s="66">
        <f t="shared" si="27"/>
        <v>0</v>
      </c>
      <c r="S669" s="67">
        <f>S670</f>
        <v>0</v>
      </c>
      <c r="T669" s="67">
        <f>T670</f>
        <v>0</v>
      </c>
      <c r="U669" s="66">
        <f t="shared" si="28"/>
        <v>0</v>
      </c>
      <c r="V669" s="67"/>
    </row>
    <row r="670" spans="1:22" ht="21" hidden="1" customHeight="1" x14ac:dyDescent="0.2">
      <c r="A670" s="63" t="s">
        <v>635</v>
      </c>
      <c r="B670" s="63" t="s">
        <v>643</v>
      </c>
      <c r="C670" s="63"/>
      <c r="D670" s="63"/>
      <c r="E670" s="77"/>
      <c r="F670" s="65">
        <v>0</v>
      </c>
      <c r="G670" s="66">
        <f t="shared" si="29"/>
        <v>0</v>
      </c>
      <c r="H670" s="65">
        <v>0</v>
      </c>
      <c r="L670" s="63" t="s">
        <v>635</v>
      </c>
      <c r="M670" s="63" t="s">
        <v>643</v>
      </c>
      <c r="N670" s="63" t="s">
        <v>832</v>
      </c>
      <c r="O670" s="63" t="s">
        <v>250</v>
      </c>
      <c r="P670" s="77" t="s">
        <v>251</v>
      </c>
      <c r="Q670" s="65">
        <v>0</v>
      </c>
      <c r="R670" s="66">
        <f t="shared" si="27"/>
        <v>0</v>
      </c>
      <c r="S670" s="65">
        <v>0</v>
      </c>
      <c r="T670" s="65">
        <v>0</v>
      </c>
      <c r="U670" s="66">
        <f t="shared" si="28"/>
        <v>0</v>
      </c>
      <c r="V670" s="65"/>
    </row>
    <row r="671" spans="1:22" ht="54.75" hidden="1" customHeight="1" x14ac:dyDescent="0.2">
      <c r="A671" s="63" t="s">
        <v>635</v>
      </c>
      <c r="B671" s="63" t="s">
        <v>643</v>
      </c>
      <c r="C671" s="63" t="s">
        <v>833</v>
      </c>
      <c r="D671" s="63"/>
      <c r="E671" s="109"/>
      <c r="F671" s="65">
        <f>F672</f>
        <v>0</v>
      </c>
      <c r="G671" s="66">
        <f t="shared" si="29"/>
        <v>0</v>
      </c>
      <c r="H671" s="65">
        <f>H672</f>
        <v>0</v>
      </c>
      <c r="L671" s="63" t="s">
        <v>635</v>
      </c>
      <c r="M671" s="63" t="s">
        <v>643</v>
      </c>
      <c r="N671" s="63" t="s">
        <v>833</v>
      </c>
      <c r="O671" s="63"/>
      <c r="P671" s="77" t="s">
        <v>836</v>
      </c>
      <c r="Q671" s="65">
        <f>Q672</f>
        <v>0</v>
      </c>
      <c r="R671" s="66">
        <f t="shared" si="27"/>
        <v>0</v>
      </c>
      <c r="S671" s="65">
        <f>S672</f>
        <v>0</v>
      </c>
      <c r="T671" s="65">
        <f>T672</f>
        <v>0</v>
      </c>
      <c r="U671" s="66">
        <f t="shared" si="28"/>
        <v>0</v>
      </c>
      <c r="V671" s="65"/>
    </row>
    <row r="672" spans="1:22" ht="46.5" hidden="1" customHeight="1" x14ac:dyDescent="0.2">
      <c r="A672" s="63" t="s">
        <v>635</v>
      </c>
      <c r="B672" s="63" t="s">
        <v>643</v>
      </c>
      <c r="C672" s="63" t="s">
        <v>833</v>
      </c>
      <c r="D672" s="63" t="s">
        <v>250</v>
      </c>
      <c r="E672" s="77"/>
      <c r="F672" s="65">
        <v>0</v>
      </c>
      <c r="G672" s="66">
        <f t="shared" si="29"/>
        <v>0</v>
      </c>
      <c r="H672" s="65">
        <v>0</v>
      </c>
      <c r="L672" s="63" t="s">
        <v>635</v>
      </c>
      <c r="M672" s="63" t="s">
        <v>643</v>
      </c>
      <c r="N672" s="63" t="s">
        <v>833</v>
      </c>
      <c r="O672" s="63" t="s">
        <v>250</v>
      </c>
      <c r="P672" s="77" t="s">
        <v>251</v>
      </c>
      <c r="Q672" s="65">
        <v>0</v>
      </c>
      <c r="R672" s="66">
        <f t="shared" si="27"/>
        <v>0</v>
      </c>
      <c r="S672" s="65">
        <v>0</v>
      </c>
      <c r="T672" s="65">
        <v>0</v>
      </c>
      <c r="U672" s="66">
        <f t="shared" si="28"/>
        <v>0</v>
      </c>
      <c r="V672" s="65"/>
    </row>
    <row r="673" spans="1:22" ht="22.5" hidden="1" customHeight="1" x14ac:dyDescent="0.2">
      <c r="A673" s="63" t="s">
        <v>635</v>
      </c>
      <c r="B673" s="63" t="s">
        <v>643</v>
      </c>
      <c r="C673" s="63" t="s">
        <v>181</v>
      </c>
      <c r="D673" s="63"/>
      <c r="E673" s="77" t="s">
        <v>437</v>
      </c>
      <c r="F673" s="65">
        <f>F674</f>
        <v>0</v>
      </c>
      <c r="G673" s="66">
        <f t="shared" si="29"/>
        <v>0</v>
      </c>
      <c r="H673" s="65">
        <f>H674</f>
        <v>0</v>
      </c>
      <c r="L673" s="63" t="s">
        <v>635</v>
      </c>
      <c r="M673" s="63" t="s">
        <v>643</v>
      </c>
      <c r="N673" s="63" t="s">
        <v>181</v>
      </c>
      <c r="O673" s="63"/>
      <c r="P673" s="77" t="s">
        <v>437</v>
      </c>
      <c r="Q673" s="65">
        <f>Q674</f>
        <v>94956</v>
      </c>
      <c r="R673" s="66">
        <f t="shared" si="27"/>
        <v>-94956</v>
      </c>
      <c r="S673" s="65">
        <f>S674</f>
        <v>0</v>
      </c>
      <c r="T673" s="65">
        <f>T674</f>
        <v>0</v>
      </c>
      <c r="U673" s="66">
        <f t="shared" si="28"/>
        <v>0</v>
      </c>
      <c r="V673" s="65"/>
    </row>
    <row r="674" spans="1:22" ht="20.25" hidden="1" customHeight="1" x14ac:dyDescent="0.2">
      <c r="A674" s="63" t="s">
        <v>635</v>
      </c>
      <c r="B674" s="63" t="s">
        <v>643</v>
      </c>
      <c r="C674" s="63" t="s">
        <v>181</v>
      </c>
      <c r="D674" s="63" t="s">
        <v>444</v>
      </c>
      <c r="E674" s="77" t="s">
        <v>454</v>
      </c>
      <c r="F674" s="65">
        <v>0</v>
      </c>
      <c r="G674" s="66">
        <f t="shared" si="29"/>
        <v>0</v>
      </c>
      <c r="H674" s="65">
        <v>0</v>
      </c>
      <c r="L674" s="63" t="s">
        <v>635</v>
      </c>
      <c r="M674" s="63" t="s">
        <v>643</v>
      </c>
      <c r="N674" s="63" t="s">
        <v>181</v>
      </c>
      <c r="O674" s="63" t="s">
        <v>444</v>
      </c>
      <c r="P674" s="77" t="s">
        <v>454</v>
      </c>
      <c r="Q674" s="65">
        <f>201956-47000-60000</f>
        <v>94956</v>
      </c>
      <c r="R674" s="66">
        <f t="shared" si="27"/>
        <v>-94956</v>
      </c>
      <c r="S674" s="65">
        <v>0</v>
      </c>
      <c r="T674" s="65">
        <v>0</v>
      </c>
      <c r="U674" s="66">
        <f t="shared" si="28"/>
        <v>0</v>
      </c>
      <c r="V674" s="65"/>
    </row>
    <row r="675" spans="1:22" ht="20.25" hidden="1" customHeight="1" x14ac:dyDescent="0.2">
      <c r="A675" s="63" t="s">
        <v>635</v>
      </c>
      <c r="B675" s="63" t="s">
        <v>643</v>
      </c>
      <c r="C675" s="63" t="s">
        <v>190</v>
      </c>
      <c r="D675" s="63"/>
      <c r="E675" s="77" t="s">
        <v>257</v>
      </c>
      <c r="F675" s="65">
        <f>F676</f>
        <v>0</v>
      </c>
      <c r="G675" s="66">
        <f t="shared" si="29"/>
        <v>0</v>
      </c>
      <c r="H675" s="65">
        <f>H676</f>
        <v>0</v>
      </c>
      <c r="L675" s="63" t="s">
        <v>635</v>
      </c>
      <c r="M675" s="63" t="s">
        <v>643</v>
      </c>
      <c r="N675" s="63" t="s">
        <v>190</v>
      </c>
      <c r="O675" s="63"/>
      <c r="P675" s="77" t="s">
        <v>257</v>
      </c>
      <c r="Q675" s="65">
        <f>Q676</f>
        <v>450000</v>
      </c>
      <c r="R675" s="66">
        <f t="shared" si="27"/>
        <v>-450000</v>
      </c>
      <c r="S675" s="65">
        <f>S676</f>
        <v>0</v>
      </c>
      <c r="T675" s="65">
        <f>T676</f>
        <v>0</v>
      </c>
      <c r="U675" s="66">
        <f t="shared" si="28"/>
        <v>0</v>
      </c>
      <c r="V675" s="65"/>
    </row>
    <row r="676" spans="1:22" ht="24" hidden="1" customHeight="1" x14ac:dyDescent="0.2">
      <c r="A676" s="63" t="s">
        <v>635</v>
      </c>
      <c r="B676" s="63" t="s">
        <v>643</v>
      </c>
      <c r="C676" s="63" t="s">
        <v>190</v>
      </c>
      <c r="D676" s="63" t="s">
        <v>444</v>
      </c>
      <c r="E676" s="77" t="s">
        <v>454</v>
      </c>
      <c r="F676" s="65">
        <v>0</v>
      </c>
      <c r="G676" s="66">
        <f t="shared" si="29"/>
        <v>0</v>
      </c>
      <c r="H676" s="65">
        <v>0</v>
      </c>
      <c r="L676" s="63" t="s">
        <v>635</v>
      </c>
      <c r="M676" s="63" t="s">
        <v>643</v>
      </c>
      <c r="N676" s="63" t="s">
        <v>190</v>
      </c>
      <c r="O676" s="63" t="s">
        <v>444</v>
      </c>
      <c r="P676" s="77" t="s">
        <v>454</v>
      </c>
      <c r="Q676" s="65">
        <v>450000</v>
      </c>
      <c r="R676" s="66">
        <f t="shared" si="27"/>
        <v>-450000</v>
      </c>
      <c r="S676" s="65">
        <v>0</v>
      </c>
      <c r="T676" s="65">
        <v>0</v>
      </c>
      <c r="U676" s="66">
        <f t="shared" si="28"/>
        <v>0</v>
      </c>
      <c r="V676" s="65"/>
    </row>
    <row r="677" spans="1:22" ht="16.5" hidden="1" customHeight="1" x14ac:dyDescent="0.2">
      <c r="A677" s="63" t="s">
        <v>635</v>
      </c>
      <c r="B677" s="63" t="s">
        <v>650</v>
      </c>
      <c r="C677" s="63"/>
      <c r="D677" s="63"/>
      <c r="E677" s="77" t="s">
        <v>651</v>
      </c>
      <c r="F677" s="65">
        <f>F678</f>
        <v>0</v>
      </c>
      <c r="G677" s="66">
        <f t="shared" si="29"/>
        <v>90000</v>
      </c>
      <c r="H677" s="65">
        <f>H678</f>
        <v>90000</v>
      </c>
      <c r="L677" s="63"/>
      <c r="M677" s="63"/>
      <c r="N677" s="63"/>
      <c r="O677" s="63"/>
      <c r="P677" s="77"/>
      <c r="Q677" s="65"/>
      <c r="R677" s="66"/>
      <c r="S677" s="65"/>
      <c r="T677" s="65"/>
      <c r="U677" s="66"/>
      <c r="V677" s="65"/>
    </row>
    <row r="678" spans="1:22" ht="44.25" hidden="1" customHeight="1" x14ac:dyDescent="0.2">
      <c r="A678" s="63" t="s">
        <v>635</v>
      </c>
      <c r="B678" s="63" t="s">
        <v>650</v>
      </c>
      <c r="C678" s="63" t="s">
        <v>1270</v>
      </c>
      <c r="D678" s="63"/>
      <c r="E678" s="77" t="s">
        <v>1273</v>
      </c>
      <c r="F678" s="65">
        <f>F679</f>
        <v>0</v>
      </c>
      <c r="G678" s="66">
        <f t="shared" si="29"/>
        <v>90000</v>
      </c>
      <c r="H678" s="65">
        <f>H679</f>
        <v>90000</v>
      </c>
      <c r="L678" s="63"/>
      <c r="M678" s="63"/>
      <c r="N678" s="63"/>
      <c r="O678" s="63"/>
      <c r="P678" s="77"/>
      <c r="Q678" s="65"/>
      <c r="R678" s="66"/>
      <c r="S678" s="65"/>
      <c r="T678" s="65"/>
      <c r="U678" s="66"/>
      <c r="V678" s="65"/>
    </row>
    <row r="679" spans="1:22" ht="36.75" hidden="1" customHeight="1" x14ac:dyDescent="0.2">
      <c r="A679" s="63" t="s">
        <v>635</v>
      </c>
      <c r="B679" s="63" t="s">
        <v>650</v>
      </c>
      <c r="C679" s="63" t="s">
        <v>1270</v>
      </c>
      <c r="D679" s="63" t="s">
        <v>1265</v>
      </c>
      <c r="E679" s="77" t="s">
        <v>1267</v>
      </c>
      <c r="F679" s="65">
        <v>0</v>
      </c>
      <c r="G679" s="66">
        <f t="shared" si="29"/>
        <v>90000</v>
      </c>
      <c r="H679" s="65">
        <v>90000</v>
      </c>
      <c r="L679" s="63"/>
      <c r="M679" s="63"/>
      <c r="N679" s="63"/>
      <c r="O679" s="63"/>
      <c r="P679" s="77"/>
      <c r="Q679" s="65"/>
      <c r="R679" s="66"/>
      <c r="S679" s="65"/>
      <c r="T679" s="65"/>
      <c r="U679" s="66"/>
      <c r="V679" s="65"/>
    </row>
    <row r="680" spans="1:22" ht="24" hidden="1" customHeight="1" x14ac:dyDescent="0.2">
      <c r="A680" s="63" t="s">
        <v>635</v>
      </c>
      <c r="B680" s="63" t="s">
        <v>92</v>
      </c>
      <c r="C680" s="63"/>
      <c r="D680" s="63"/>
      <c r="E680" s="77" t="s">
        <v>96</v>
      </c>
      <c r="F680" s="65">
        <f>F681</f>
        <v>0</v>
      </c>
      <c r="G680" s="66">
        <f t="shared" si="29"/>
        <v>40000</v>
      </c>
      <c r="H680" s="65">
        <f>H681</f>
        <v>40000</v>
      </c>
      <c r="L680" s="63"/>
      <c r="M680" s="63"/>
      <c r="N680" s="63"/>
      <c r="O680" s="63"/>
      <c r="P680" s="77"/>
      <c r="Q680" s="65"/>
      <c r="R680" s="66"/>
      <c r="S680" s="65"/>
      <c r="T680" s="65"/>
      <c r="U680" s="66"/>
      <c r="V680" s="65"/>
    </row>
    <row r="681" spans="1:22" ht="46.5" hidden="1" customHeight="1" x14ac:dyDescent="0.2">
      <c r="A681" s="63" t="s">
        <v>635</v>
      </c>
      <c r="B681" s="63" t="s">
        <v>92</v>
      </c>
      <c r="C681" s="63" t="s">
        <v>1271</v>
      </c>
      <c r="D681" s="63"/>
      <c r="E681" s="77" t="s">
        <v>1274</v>
      </c>
      <c r="F681" s="65">
        <f>F682</f>
        <v>0</v>
      </c>
      <c r="G681" s="66">
        <f t="shared" si="29"/>
        <v>40000</v>
      </c>
      <c r="H681" s="65">
        <f>H682</f>
        <v>40000</v>
      </c>
      <c r="L681" s="63"/>
      <c r="M681" s="63"/>
      <c r="N681" s="63"/>
      <c r="O681" s="63"/>
      <c r="P681" s="77"/>
      <c r="Q681" s="65"/>
      <c r="R681" s="66"/>
      <c r="S681" s="65"/>
      <c r="T681" s="65"/>
      <c r="U681" s="66"/>
      <c r="V681" s="65"/>
    </row>
    <row r="682" spans="1:22" ht="24" hidden="1" customHeight="1" x14ac:dyDescent="0.2">
      <c r="A682" s="63" t="s">
        <v>635</v>
      </c>
      <c r="B682" s="63" t="s">
        <v>92</v>
      </c>
      <c r="C682" s="63" t="s">
        <v>1271</v>
      </c>
      <c r="D682" s="63" t="s">
        <v>441</v>
      </c>
      <c r="E682" s="77" t="s">
        <v>1188</v>
      </c>
      <c r="F682" s="65">
        <v>0</v>
      </c>
      <c r="G682" s="66">
        <f t="shared" si="29"/>
        <v>40000</v>
      </c>
      <c r="H682" s="65">
        <v>40000</v>
      </c>
      <c r="L682" s="63"/>
      <c r="M682" s="63"/>
      <c r="N682" s="63"/>
      <c r="O682" s="63"/>
      <c r="P682" s="77"/>
      <c r="Q682" s="65"/>
      <c r="R682" s="66"/>
      <c r="S682" s="65"/>
      <c r="T682" s="65"/>
      <c r="U682" s="66"/>
      <c r="V682" s="65"/>
    </row>
    <row r="683" spans="1:22" ht="18.75" hidden="1" customHeight="1" x14ac:dyDescent="0.2">
      <c r="A683" s="63" t="s">
        <v>635</v>
      </c>
      <c r="B683" s="63" t="s">
        <v>590</v>
      </c>
      <c r="C683" s="63"/>
      <c r="D683" s="63"/>
      <c r="E683" s="77" t="s">
        <v>591</v>
      </c>
      <c r="F683" s="65">
        <f>F684</f>
        <v>0</v>
      </c>
      <c r="G683" s="66">
        <f t="shared" si="29"/>
        <v>103400</v>
      </c>
      <c r="H683" s="65">
        <f>H684</f>
        <v>103400</v>
      </c>
      <c r="L683" s="63"/>
      <c r="M683" s="63"/>
      <c r="N683" s="63"/>
      <c r="O683" s="63"/>
      <c r="P683" s="77"/>
      <c r="Q683" s="65"/>
      <c r="R683" s="66"/>
      <c r="S683" s="65"/>
      <c r="T683" s="65"/>
      <c r="U683" s="66"/>
      <c r="V683" s="65"/>
    </row>
    <row r="684" spans="1:22" ht="36.75" customHeight="1" x14ac:dyDescent="0.2">
      <c r="A684" s="63" t="s">
        <v>635</v>
      </c>
      <c r="B684" s="63" t="s">
        <v>590</v>
      </c>
      <c r="C684" s="63" t="s">
        <v>1272</v>
      </c>
      <c r="D684" s="63"/>
      <c r="E684" s="77" t="s">
        <v>1275</v>
      </c>
      <c r="F684" s="65">
        <f>F685</f>
        <v>0</v>
      </c>
      <c r="G684" s="66">
        <f t="shared" si="29"/>
        <v>103400</v>
      </c>
      <c r="H684" s="65">
        <f>H685</f>
        <v>103400</v>
      </c>
      <c r="L684" s="63"/>
      <c r="M684" s="63"/>
      <c r="N684" s="63"/>
      <c r="O684" s="63"/>
      <c r="P684" s="77"/>
      <c r="Q684" s="65"/>
      <c r="R684" s="66"/>
      <c r="S684" s="65"/>
      <c r="T684" s="65"/>
      <c r="U684" s="66"/>
      <c r="V684" s="65"/>
    </row>
    <row r="685" spans="1:22" ht="37.5" customHeight="1" x14ac:dyDescent="0.2">
      <c r="A685" s="63" t="s">
        <v>635</v>
      </c>
      <c r="B685" s="63" t="s">
        <v>590</v>
      </c>
      <c r="C685" s="63" t="s">
        <v>1272</v>
      </c>
      <c r="D685" s="63" t="s">
        <v>1265</v>
      </c>
      <c r="E685" s="77" t="s">
        <v>1267</v>
      </c>
      <c r="F685" s="65">
        <v>0</v>
      </c>
      <c r="G685" s="66">
        <f t="shared" si="29"/>
        <v>103400</v>
      </c>
      <c r="H685" s="65">
        <v>103400</v>
      </c>
      <c r="L685" s="63"/>
      <c r="M685" s="63"/>
      <c r="N685" s="63"/>
      <c r="O685" s="63"/>
      <c r="P685" s="77"/>
      <c r="Q685" s="65"/>
      <c r="R685" s="66"/>
      <c r="S685" s="65"/>
      <c r="T685" s="65"/>
      <c r="U685" s="66"/>
      <c r="V685" s="65"/>
    </row>
    <row r="686" spans="1:22" ht="17.25" hidden="1" customHeight="1" x14ac:dyDescent="0.2">
      <c r="A686" s="63" t="s">
        <v>635</v>
      </c>
      <c r="B686" s="63" t="s">
        <v>347</v>
      </c>
      <c r="C686" s="63"/>
      <c r="D686" s="63"/>
      <c r="E686" s="77" t="s">
        <v>349</v>
      </c>
      <c r="F686" s="65">
        <f>F690+F688</f>
        <v>90000</v>
      </c>
      <c r="G686" s="66">
        <f t="shared" si="29"/>
        <v>0</v>
      </c>
      <c r="H686" s="65">
        <f>H690+H688</f>
        <v>90000</v>
      </c>
      <c r="L686" s="63" t="s">
        <v>635</v>
      </c>
      <c r="M686" s="63" t="s">
        <v>347</v>
      </c>
      <c r="N686" s="63"/>
      <c r="O686" s="63"/>
      <c r="P686" s="77" t="s">
        <v>349</v>
      </c>
      <c r="Q686" s="65">
        <f>Q690+Q688</f>
        <v>100000</v>
      </c>
      <c r="R686" s="66">
        <f t="shared" si="27"/>
        <v>-50000</v>
      </c>
      <c r="S686" s="65">
        <f>S690+S688</f>
        <v>50000</v>
      </c>
      <c r="T686" s="65">
        <f>T690+T688</f>
        <v>60000</v>
      </c>
      <c r="U686" s="66">
        <f t="shared" si="28"/>
        <v>-60000</v>
      </c>
      <c r="V686" s="65"/>
    </row>
    <row r="687" spans="1:22" ht="91.5" hidden="1" customHeight="1" x14ac:dyDescent="0.2">
      <c r="A687" s="63" t="s">
        <v>635</v>
      </c>
      <c r="B687" s="63" t="s">
        <v>347</v>
      </c>
      <c r="C687" s="63" t="s">
        <v>965</v>
      </c>
      <c r="D687" s="63"/>
      <c r="E687" s="77" t="s">
        <v>1215</v>
      </c>
      <c r="F687" s="65">
        <f>F688</f>
        <v>90000</v>
      </c>
      <c r="G687" s="66">
        <f t="shared" si="29"/>
        <v>0</v>
      </c>
      <c r="H687" s="65">
        <f>H688</f>
        <v>90000</v>
      </c>
      <c r="L687" s="63" t="s">
        <v>635</v>
      </c>
      <c r="M687" s="63" t="s">
        <v>347</v>
      </c>
      <c r="N687" s="63" t="s">
        <v>965</v>
      </c>
      <c r="O687" s="63"/>
      <c r="P687" s="77" t="s">
        <v>999</v>
      </c>
      <c r="Q687" s="65"/>
      <c r="R687" s="66"/>
      <c r="S687" s="65">
        <f>S688</f>
        <v>50000</v>
      </c>
      <c r="T687" s="65">
        <f>T688</f>
        <v>60000</v>
      </c>
      <c r="U687" s="66"/>
      <c r="V687" s="65"/>
    </row>
    <row r="688" spans="1:22" ht="91.5" hidden="1" customHeight="1" x14ac:dyDescent="0.2">
      <c r="A688" s="63" t="s">
        <v>635</v>
      </c>
      <c r="B688" s="63" t="s">
        <v>347</v>
      </c>
      <c r="C688" s="63" t="s">
        <v>837</v>
      </c>
      <c r="D688" s="63"/>
      <c r="E688" s="77" t="s">
        <v>1215</v>
      </c>
      <c r="F688" s="65">
        <f>F689</f>
        <v>90000</v>
      </c>
      <c r="G688" s="66">
        <f t="shared" si="29"/>
        <v>0</v>
      </c>
      <c r="H688" s="65">
        <f>H689</f>
        <v>90000</v>
      </c>
      <c r="L688" s="63" t="s">
        <v>635</v>
      </c>
      <c r="M688" s="63" t="s">
        <v>347</v>
      </c>
      <c r="N688" s="63" t="s">
        <v>837</v>
      </c>
      <c r="O688" s="63"/>
      <c r="P688" s="77" t="s">
        <v>926</v>
      </c>
      <c r="Q688" s="65">
        <f>Q689</f>
        <v>0</v>
      </c>
      <c r="R688" s="66">
        <f t="shared" si="27"/>
        <v>50000</v>
      </c>
      <c r="S688" s="65">
        <f>S689</f>
        <v>50000</v>
      </c>
      <c r="T688" s="65">
        <f>T689</f>
        <v>60000</v>
      </c>
      <c r="U688" s="66">
        <f t="shared" si="28"/>
        <v>-60000</v>
      </c>
      <c r="V688" s="65"/>
    </row>
    <row r="689" spans="1:22" ht="15.75" hidden="1" customHeight="1" x14ac:dyDescent="0.2">
      <c r="A689" s="63" t="s">
        <v>635</v>
      </c>
      <c r="B689" s="63" t="s">
        <v>347</v>
      </c>
      <c r="C689" s="63" t="s">
        <v>837</v>
      </c>
      <c r="D689" s="63" t="s">
        <v>838</v>
      </c>
      <c r="E689" s="77" t="s">
        <v>839</v>
      </c>
      <c r="F689" s="65">
        <v>90000</v>
      </c>
      <c r="G689" s="66">
        <f t="shared" si="29"/>
        <v>0</v>
      </c>
      <c r="H689" s="65">
        <v>90000</v>
      </c>
      <c r="L689" s="63" t="s">
        <v>635</v>
      </c>
      <c r="M689" s="63" t="s">
        <v>347</v>
      </c>
      <c r="N689" s="63" t="s">
        <v>837</v>
      </c>
      <c r="O689" s="63" t="s">
        <v>838</v>
      </c>
      <c r="P689" s="77" t="s">
        <v>839</v>
      </c>
      <c r="Q689" s="65">
        <v>0</v>
      </c>
      <c r="R689" s="66">
        <f t="shared" si="27"/>
        <v>50000</v>
      </c>
      <c r="S689" s="65">
        <v>50000</v>
      </c>
      <c r="T689" s="65">
        <v>60000</v>
      </c>
      <c r="U689" s="66">
        <f t="shared" si="28"/>
        <v>-60000</v>
      </c>
      <c r="V689" s="65"/>
    </row>
    <row r="690" spans="1:22" ht="15.75" hidden="1" customHeight="1" x14ac:dyDescent="0.2">
      <c r="A690" s="63" t="s">
        <v>635</v>
      </c>
      <c r="B690" s="63" t="s">
        <v>347</v>
      </c>
      <c r="C690" s="63" t="s">
        <v>348</v>
      </c>
      <c r="D690" s="63"/>
      <c r="E690" s="77" t="s">
        <v>350</v>
      </c>
      <c r="F690" s="65">
        <f>F691</f>
        <v>0</v>
      </c>
      <c r="G690" s="66">
        <f t="shared" si="29"/>
        <v>0</v>
      </c>
      <c r="H690" s="65">
        <f>H691</f>
        <v>0</v>
      </c>
      <c r="L690" s="63" t="s">
        <v>635</v>
      </c>
      <c r="M690" s="63" t="s">
        <v>347</v>
      </c>
      <c r="N690" s="63" t="s">
        <v>348</v>
      </c>
      <c r="O690" s="63"/>
      <c r="P690" s="77" t="s">
        <v>350</v>
      </c>
      <c r="Q690" s="65">
        <f>Q691</f>
        <v>100000</v>
      </c>
      <c r="R690" s="66">
        <f t="shared" si="27"/>
        <v>-100000</v>
      </c>
      <c r="S690" s="65">
        <f>S691</f>
        <v>0</v>
      </c>
      <c r="T690" s="65">
        <f>T691</f>
        <v>0</v>
      </c>
      <c r="U690" s="66">
        <f t="shared" si="28"/>
        <v>0</v>
      </c>
      <c r="V690" s="65"/>
    </row>
    <row r="691" spans="1:22" ht="15.75" hidden="1" customHeight="1" x14ac:dyDescent="0.2">
      <c r="A691" s="63" t="s">
        <v>635</v>
      </c>
      <c r="B691" s="63" t="s">
        <v>347</v>
      </c>
      <c r="C691" s="63" t="s">
        <v>348</v>
      </c>
      <c r="D691" s="63" t="s">
        <v>715</v>
      </c>
      <c r="E691" s="77" t="s">
        <v>716</v>
      </c>
      <c r="F691" s="65">
        <v>0</v>
      </c>
      <c r="G691" s="66">
        <f t="shared" si="29"/>
        <v>0</v>
      </c>
      <c r="H691" s="65">
        <v>0</v>
      </c>
      <c r="L691" s="63" t="s">
        <v>635</v>
      </c>
      <c r="M691" s="63" t="s">
        <v>347</v>
      </c>
      <c r="N691" s="63" t="s">
        <v>348</v>
      </c>
      <c r="O691" s="63" t="s">
        <v>715</v>
      </c>
      <c r="P691" s="77" t="s">
        <v>716</v>
      </c>
      <c r="Q691" s="65">
        <v>100000</v>
      </c>
      <c r="R691" s="66">
        <f t="shared" si="27"/>
        <v>-100000</v>
      </c>
      <c r="S691" s="65">
        <v>0</v>
      </c>
      <c r="T691" s="65">
        <v>0</v>
      </c>
      <c r="U691" s="66">
        <f t="shared" si="28"/>
        <v>0</v>
      </c>
      <c r="V691" s="65"/>
    </row>
    <row r="692" spans="1:22" ht="30.75" hidden="1" customHeight="1" x14ac:dyDescent="0.2">
      <c r="A692" s="63" t="s">
        <v>635</v>
      </c>
      <c r="B692" s="63" t="s">
        <v>399</v>
      </c>
      <c r="C692" s="63"/>
      <c r="D692" s="63"/>
      <c r="E692" s="77" t="s">
        <v>408</v>
      </c>
      <c r="F692" s="65">
        <f>F694+F697+F699+F701</f>
        <v>29022600</v>
      </c>
      <c r="G692" s="66">
        <f t="shared" si="29"/>
        <v>0</v>
      </c>
      <c r="H692" s="65">
        <f>H694+H697+H699+H701</f>
        <v>29022600</v>
      </c>
      <c r="L692" s="63" t="s">
        <v>635</v>
      </c>
      <c r="M692" s="63" t="s">
        <v>399</v>
      </c>
      <c r="N692" s="63"/>
      <c r="O692" s="63"/>
      <c r="P692" s="77" t="s">
        <v>408</v>
      </c>
      <c r="Q692" s="65">
        <f>Q694+Q697+Q699+Q701</f>
        <v>32404300</v>
      </c>
      <c r="R692" s="66">
        <f t="shared" si="27"/>
        <v>-3381700</v>
      </c>
      <c r="S692" s="65">
        <f>S694+S697+S699+S701</f>
        <v>29022600</v>
      </c>
      <c r="T692" s="65">
        <f>T694+T697+T699+T701</f>
        <v>29022600</v>
      </c>
      <c r="U692" s="66">
        <f t="shared" si="28"/>
        <v>-29022600</v>
      </c>
      <c r="V692" s="65"/>
    </row>
    <row r="693" spans="1:22" ht="64.5" hidden="1" customHeight="1" x14ac:dyDescent="0.2">
      <c r="A693" s="63" t="s">
        <v>635</v>
      </c>
      <c r="B693" s="63" t="s">
        <v>399</v>
      </c>
      <c r="C693" s="63" t="s">
        <v>965</v>
      </c>
      <c r="D693" s="63"/>
      <c r="E693" s="77" t="s">
        <v>1165</v>
      </c>
      <c r="F693" s="65">
        <f>F694</f>
        <v>18126000</v>
      </c>
      <c r="G693" s="66">
        <f t="shared" si="29"/>
        <v>0</v>
      </c>
      <c r="H693" s="65">
        <f>H694</f>
        <v>18126000</v>
      </c>
      <c r="L693" s="63" t="s">
        <v>635</v>
      </c>
      <c r="M693" s="63" t="s">
        <v>399</v>
      </c>
      <c r="N693" s="63" t="s">
        <v>965</v>
      </c>
      <c r="O693" s="63"/>
      <c r="P693" s="77" t="s">
        <v>999</v>
      </c>
      <c r="Q693" s="65"/>
      <c r="R693" s="66"/>
      <c r="S693" s="65">
        <f>S694</f>
        <v>18126000</v>
      </c>
      <c r="T693" s="65">
        <f>T694</f>
        <v>18126000</v>
      </c>
      <c r="U693" s="66"/>
      <c r="V693" s="65"/>
    </row>
    <row r="694" spans="1:22" ht="69.75" hidden="1" customHeight="1" x14ac:dyDescent="0.2">
      <c r="A694" s="63" t="s">
        <v>635</v>
      </c>
      <c r="B694" s="63" t="s">
        <v>399</v>
      </c>
      <c r="C694" s="63" t="s">
        <v>840</v>
      </c>
      <c r="D694" s="63"/>
      <c r="E694" s="77" t="s">
        <v>1184</v>
      </c>
      <c r="F694" s="65">
        <f>F695</f>
        <v>18126000</v>
      </c>
      <c r="G694" s="66">
        <f t="shared" si="29"/>
        <v>0</v>
      </c>
      <c r="H694" s="65">
        <f>H695</f>
        <v>18126000</v>
      </c>
      <c r="L694" s="63" t="s">
        <v>635</v>
      </c>
      <c r="M694" s="63" t="s">
        <v>399</v>
      </c>
      <c r="N694" s="63" t="s">
        <v>840</v>
      </c>
      <c r="O694" s="63"/>
      <c r="P694" s="77" t="s">
        <v>927</v>
      </c>
      <c r="Q694" s="65">
        <f>Q695</f>
        <v>0</v>
      </c>
      <c r="R694" s="66">
        <f t="shared" si="27"/>
        <v>18126000</v>
      </c>
      <c r="S694" s="65">
        <f>S695</f>
        <v>18126000</v>
      </c>
      <c r="T694" s="65">
        <f>T695</f>
        <v>18126000</v>
      </c>
      <c r="U694" s="66">
        <f t="shared" si="28"/>
        <v>-18126000</v>
      </c>
      <c r="V694" s="65"/>
    </row>
    <row r="695" spans="1:22" ht="22.5" hidden="1" customHeight="1" x14ac:dyDescent="0.2">
      <c r="A695" s="63" t="s">
        <v>635</v>
      </c>
      <c r="B695" s="63" t="s">
        <v>399</v>
      </c>
      <c r="C695" s="63" t="s">
        <v>840</v>
      </c>
      <c r="D695" s="63" t="s">
        <v>461</v>
      </c>
      <c r="E695" s="77" t="s">
        <v>462</v>
      </c>
      <c r="F695" s="65">
        <v>18126000</v>
      </c>
      <c r="G695" s="66">
        <f t="shared" si="29"/>
        <v>0</v>
      </c>
      <c r="H695" s="65">
        <v>18126000</v>
      </c>
      <c r="L695" s="63" t="s">
        <v>635</v>
      </c>
      <c r="M695" s="63" t="s">
        <v>399</v>
      </c>
      <c r="N695" s="63" t="s">
        <v>840</v>
      </c>
      <c r="O695" s="63" t="s">
        <v>461</v>
      </c>
      <c r="P695" s="77" t="s">
        <v>462</v>
      </c>
      <c r="Q695" s="65">
        <v>0</v>
      </c>
      <c r="R695" s="66">
        <f t="shared" si="27"/>
        <v>18126000</v>
      </c>
      <c r="S695" s="65">
        <v>18126000</v>
      </c>
      <c r="T695" s="65">
        <v>18126000</v>
      </c>
      <c r="U695" s="66">
        <f t="shared" si="28"/>
        <v>-18126000</v>
      </c>
      <c r="V695" s="65"/>
    </row>
    <row r="696" spans="1:22" ht="63" hidden="1" customHeight="1" x14ac:dyDescent="0.2">
      <c r="A696" s="63" t="s">
        <v>635</v>
      </c>
      <c r="B696" s="63" t="s">
        <v>399</v>
      </c>
      <c r="C696" s="63" t="s">
        <v>964</v>
      </c>
      <c r="D696" s="63"/>
      <c r="E696" s="77" t="s">
        <v>1163</v>
      </c>
      <c r="F696" s="65">
        <f>F697</f>
        <v>10896600</v>
      </c>
      <c r="G696" s="66">
        <f t="shared" si="29"/>
        <v>0</v>
      </c>
      <c r="H696" s="65">
        <f>H697</f>
        <v>10896600</v>
      </c>
      <c r="L696" s="63" t="s">
        <v>635</v>
      </c>
      <c r="M696" s="63" t="s">
        <v>399</v>
      </c>
      <c r="N696" s="63" t="s">
        <v>964</v>
      </c>
      <c r="O696" s="63"/>
      <c r="P696" s="77" t="s">
        <v>998</v>
      </c>
      <c r="Q696" s="65"/>
      <c r="R696" s="66"/>
      <c r="S696" s="65">
        <f>S697</f>
        <v>10896600</v>
      </c>
      <c r="T696" s="65">
        <f>T697</f>
        <v>10896600</v>
      </c>
      <c r="U696" s="66"/>
      <c r="V696" s="65"/>
    </row>
    <row r="697" spans="1:22" ht="69" hidden="1" customHeight="1" x14ac:dyDescent="0.2">
      <c r="A697" s="63" t="s">
        <v>635</v>
      </c>
      <c r="B697" s="63" t="s">
        <v>399</v>
      </c>
      <c r="C697" s="63" t="s">
        <v>847</v>
      </c>
      <c r="D697" s="63"/>
      <c r="E697" s="77" t="s">
        <v>1166</v>
      </c>
      <c r="F697" s="65">
        <f>F698</f>
        <v>10896600</v>
      </c>
      <c r="G697" s="66">
        <f t="shared" si="29"/>
        <v>0</v>
      </c>
      <c r="H697" s="65">
        <f>H698</f>
        <v>10896600</v>
      </c>
      <c r="L697" s="63" t="s">
        <v>635</v>
      </c>
      <c r="M697" s="63" t="s">
        <v>399</v>
      </c>
      <c r="N697" s="63" t="s">
        <v>847</v>
      </c>
      <c r="O697" s="63"/>
      <c r="P697" s="77" t="s">
        <v>929</v>
      </c>
      <c r="Q697" s="65">
        <f>Q698</f>
        <v>0</v>
      </c>
      <c r="R697" s="66">
        <f t="shared" si="27"/>
        <v>10896600</v>
      </c>
      <c r="S697" s="65">
        <f>S698</f>
        <v>10896600</v>
      </c>
      <c r="T697" s="65">
        <f>T698</f>
        <v>10896600</v>
      </c>
      <c r="U697" s="66">
        <f t="shared" si="28"/>
        <v>-10896600</v>
      </c>
      <c r="V697" s="65"/>
    </row>
    <row r="698" spans="1:22" ht="22.5" hidden="1" customHeight="1" x14ac:dyDescent="0.2">
      <c r="A698" s="63" t="s">
        <v>635</v>
      </c>
      <c r="B698" s="63" t="s">
        <v>399</v>
      </c>
      <c r="C698" s="63" t="s">
        <v>847</v>
      </c>
      <c r="D698" s="63" t="s">
        <v>461</v>
      </c>
      <c r="E698" s="77" t="s">
        <v>462</v>
      </c>
      <c r="F698" s="65">
        <v>10896600</v>
      </c>
      <c r="G698" s="66">
        <f t="shared" si="29"/>
        <v>0</v>
      </c>
      <c r="H698" s="65">
        <v>10896600</v>
      </c>
      <c r="L698" s="63" t="s">
        <v>635</v>
      </c>
      <c r="M698" s="63" t="s">
        <v>399</v>
      </c>
      <c r="N698" s="63" t="s">
        <v>847</v>
      </c>
      <c r="O698" s="63" t="s">
        <v>461</v>
      </c>
      <c r="P698" s="77" t="s">
        <v>462</v>
      </c>
      <c r="Q698" s="65">
        <v>0</v>
      </c>
      <c r="R698" s="66">
        <f t="shared" si="27"/>
        <v>10896600</v>
      </c>
      <c r="S698" s="65">
        <v>10896600</v>
      </c>
      <c r="T698" s="65">
        <v>10896600</v>
      </c>
      <c r="U698" s="66">
        <f t="shared" si="28"/>
        <v>-10896600</v>
      </c>
      <c r="V698" s="65"/>
    </row>
    <row r="699" spans="1:22" ht="24" hidden="1" customHeight="1" x14ac:dyDescent="0.2">
      <c r="A699" s="63" t="s">
        <v>635</v>
      </c>
      <c r="B699" s="63" t="s">
        <v>399</v>
      </c>
      <c r="C699" s="63" t="s">
        <v>660</v>
      </c>
      <c r="D699" s="63"/>
      <c r="E699" s="77" t="s">
        <v>661</v>
      </c>
      <c r="F699" s="66">
        <f>F700</f>
        <v>0</v>
      </c>
      <c r="G699" s="66">
        <f t="shared" si="29"/>
        <v>0</v>
      </c>
      <c r="H699" s="66">
        <f>H700</f>
        <v>0</v>
      </c>
      <c r="L699" s="63" t="s">
        <v>635</v>
      </c>
      <c r="M699" s="63" t="s">
        <v>399</v>
      </c>
      <c r="N699" s="63" t="s">
        <v>660</v>
      </c>
      <c r="O699" s="63"/>
      <c r="P699" s="77" t="s">
        <v>661</v>
      </c>
      <c r="Q699" s="66">
        <f>Q700</f>
        <v>11004300</v>
      </c>
      <c r="R699" s="66">
        <f t="shared" si="27"/>
        <v>-11004300</v>
      </c>
      <c r="S699" s="66">
        <f>S700</f>
        <v>0</v>
      </c>
      <c r="T699" s="66">
        <f>T700</f>
        <v>0</v>
      </c>
      <c r="U699" s="66">
        <f t="shared" si="28"/>
        <v>0</v>
      </c>
      <c r="V699" s="66"/>
    </row>
    <row r="700" spans="1:22" ht="24" hidden="1" customHeight="1" x14ac:dyDescent="0.2">
      <c r="A700" s="63" t="s">
        <v>635</v>
      </c>
      <c r="B700" s="63" t="s">
        <v>399</v>
      </c>
      <c r="C700" s="63" t="s">
        <v>660</v>
      </c>
      <c r="D700" s="63" t="s">
        <v>461</v>
      </c>
      <c r="E700" s="77" t="s">
        <v>462</v>
      </c>
      <c r="F700" s="65">
        <v>0</v>
      </c>
      <c r="G700" s="66">
        <f t="shared" si="29"/>
        <v>0</v>
      </c>
      <c r="H700" s="65">
        <v>0</v>
      </c>
      <c r="L700" s="63" t="s">
        <v>635</v>
      </c>
      <c r="M700" s="63" t="s">
        <v>399</v>
      </c>
      <c r="N700" s="63" t="s">
        <v>660</v>
      </c>
      <c r="O700" s="63" t="s">
        <v>461</v>
      </c>
      <c r="P700" s="77" t="s">
        <v>462</v>
      </c>
      <c r="Q700" s="65">
        <v>11004300</v>
      </c>
      <c r="R700" s="66">
        <f t="shared" si="27"/>
        <v>-11004300</v>
      </c>
      <c r="S700" s="65">
        <v>0</v>
      </c>
      <c r="T700" s="65">
        <v>0</v>
      </c>
      <c r="U700" s="66">
        <f t="shared" si="28"/>
        <v>0</v>
      </c>
      <c r="V700" s="65"/>
    </row>
    <row r="701" spans="1:22" ht="25.5" hidden="1" customHeight="1" x14ac:dyDescent="0.2">
      <c r="A701" s="63" t="s">
        <v>635</v>
      </c>
      <c r="B701" s="63" t="s">
        <v>399</v>
      </c>
      <c r="C701" s="63" t="s">
        <v>664</v>
      </c>
      <c r="D701" s="63"/>
      <c r="E701" s="77" t="s">
        <v>665</v>
      </c>
      <c r="F701" s="67">
        <f>F702</f>
        <v>0</v>
      </c>
      <c r="G701" s="66">
        <f t="shared" si="29"/>
        <v>0</v>
      </c>
      <c r="H701" s="67">
        <f>H702</f>
        <v>0</v>
      </c>
      <c r="L701" s="63" t="s">
        <v>635</v>
      </c>
      <c r="M701" s="63" t="s">
        <v>399</v>
      </c>
      <c r="N701" s="63" t="s">
        <v>664</v>
      </c>
      <c r="O701" s="63"/>
      <c r="P701" s="77" t="s">
        <v>665</v>
      </c>
      <c r="Q701" s="67">
        <f>Q702</f>
        <v>21400000</v>
      </c>
      <c r="R701" s="66">
        <f t="shared" si="27"/>
        <v>-21400000</v>
      </c>
      <c r="S701" s="67">
        <f>S702</f>
        <v>0</v>
      </c>
      <c r="T701" s="67">
        <f>T702</f>
        <v>0</v>
      </c>
      <c r="U701" s="66">
        <f t="shared" si="28"/>
        <v>0</v>
      </c>
      <c r="V701" s="67"/>
    </row>
    <row r="702" spans="1:22" ht="25.5" hidden="1" customHeight="1" x14ac:dyDescent="0.2">
      <c r="A702" s="63" t="s">
        <v>635</v>
      </c>
      <c r="B702" s="63" t="s">
        <v>399</v>
      </c>
      <c r="C702" s="63" t="s">
        <v>664</v>
      </c>
      <c r="D702" s="63" t="s">
        <v>461</v>
      </c>
      <c r="E702" s="77" t="s">
        <v>462</v>
      </c>
      <c r="F702" s="65">
        <v>0</v>
      </c>
      <c r="G702" s="66">
        <f t="shared" si="29"/>
        <v>0</v>
      </c>
      <c r="H702" s="65">
        <v>0</v>
      </c>
      <c r="L702" s="63" t="s">
        <v>635</v>
      </c>
      <c r="M702" s="63" t="s">
        <v>399</v>
      </c>
      <c r="N702" s="63" t="s">
        <v>664</v>
      </c>
      <c r="O702" s="63" t="s">
        <v>461</v>
      </c>
      <c r="P702" s="77" t="s">
        <v>462</v>
      </c>
      <c r="Q702" s="65">
        <v>21400000</v>
      </c>
      <c r="R702" s="66">
        <f t="shared" si="27"/>
        <v>-21400000</v>
      </c>
      <c r="S702" s="65">
        <v>0</v>
      </c>
      <c r="T702" s="65">
        <v>0</v>
      </c>
      <c r="U702" s="66">
        <f t="shared" si="28"/>
        <v>0</v>
      </c>
      <c r="V702" s="65"/>
    </row>
    <row r="703" spans="1:22" ht="18" hidden="1" customHeight="1" x14ac:dyDescent="0.2">
      <c r="A703" s="63" t="s">
        <v>635</v>
      </c>
      <c r="B703" s="63" t="s">
        <v>400</v>
      </c>
      <c r="C703" s="63"/>
      <c r="D703" s="63"/>
      <c r="E703" s="77" t="s">
        <v>932</v>
      </c>
      <c r="F703" s="65">
        <f>F705+F707</f>
        <v>653000</v>
      </c>
      <c r="G703" s="66">
        <f t="shared" si="29"/>
        <v>2268497</v>
      </c>
      <c r="H703" s="65">
        <f>H705+H707</f>
        <v>2921497</v>
      </c>
      <c r="L703" s="63" t="s">
        <v>635</v>
      </c>
      <c r="M703" s="63" t="s">
        <v>400</v>
      </c>
      <c r="N703" s="63"/>
      <c r="O703" s="63"/>
      <c r="P703" s="77" t="s">
        <v>932</v>
      </c>
      <c r="Q703" s="90"/>
      <c r="R703" s="66"/>
      <c r="S703" s="65">
        <f>S705</f>
        <v>800000</v>
      </c>
      <c r="T703" s="65">
        <f>T705</f>
        <v>800000</v>
      </c>
      <c r="U703" s="66"/>
      <c r="V703" s="65"/>
    </row>
    <row r="704" spans="1:22" ht="67.5" hidden="1" customHeight="1" x14ac:dyDescent="0.2">
      <c r="A704" s="63" t="s">
        <v>635</v>
      </c>
      <c r="B704" s="63" t="s">
        <v>400</v>
      </c>
      <c r="C704" s="63" t="s">
        <v>965</v>
      </c>
      <c r="D704" s="63"/>
      <c r="E704" s="77" t="s">
        <v>1165</v>
      </c>
      <c r="F704" s="65">
        <f>F705</f>
        <v>653000</v>
      </c>
      <c r="G704" s="66">
        <f t="shared" si="29"/>
        <v>2268497</v>
      </c>
      <c r="H704" s="65">
        <f>H705</f>
        <v>2921497</v>
      </c>
      <c r="L704" s="63" t="s">
        <v>635</v>
      </c>
      <c r="M704" s="63" t="s">
        <v>400</v>
      </c>
      <c r="N704" s="63" t="s">
        <v>965</v>
      </c>
      <c r="O704" s="63"/>
      <c r="P704" s="77" t="s">
        <v>999</v>
      </c>
      <c r="Q704" s="90"/>
      <c r="R704" s="66"/>
      <c r="S704" s="65">
        <f>S705</f>
        <v>800000</v>
      </c>
      <c r="T704" s="65">
        <f>T705</f>
        <v>800000</v>
      </c>
      <c r="U704" s="66"/>
      <c r="V704" s="65"/>
    </row>
    <row r="705" spans="1:22" ht="55.5" hidden="1" customHeight="1" x14ac:dyDescent="0.2">
      <c r="A705" s="63" t="s">
        <v>635</v>
      </c>
      <c r="B705" s="63" t="s">
        <v>400</v>
      </c>
      <c r="C705" s="63" t="s">
        <v>928</v>
      </c>
      <c r="D705" s="63"/>
      <c r="E705" s="77" t="s">
        <v>1167</v>
      </c>
      <c r="F705" s="65">
        <f>F706</f>
        <v>653000</v>
      </c>
      <c r="G705" s="66">
        <f t="shared" si="29"/>
        <v>2268497</v>
      </c>
      <c r="H705" s="65">
        <f>H706</f>
        <v>2921497</v>
      </c>
      <c r="L705" s="63" t="s">
        <v>635</v>
      </c>
      <c r="M705" s="63" t="s">
        <v>400</v>
      </c>
      <c r="N705" s="63" t="s">
        <v>928</v>
      </c>
      <c r="O705" s="63"/>
      <c r="P705" s="77" t="s">
        <v>931</v>
      </c>
      <c r="Q705" s="90"/>
      <c r="R705" s="66"/>
      <c r="S705" s="65">
        <f>S706</f>
        <v>800000</v>
      </c>
      <c r="T705" s="65">
        <f>T706</f>
        <v>800000</v>
      </c>
      <c r="U705" s="66"/>
      <c r="V705" s="65"/>
    </row>
    <row r="706" spans="1:22" ht="13.5" hidden="1" customHeight="1" x14ac:dyDescent="0.2">
      <c r="A706" s="63" t="s">
        <v>635</v>
      </c>
      <c r="B706" s="63" t="s">
        <v>400</v>
      </c>
      <c r="C706" s="63" t="s">
        <v>928</v>
      </c>
      <c r="D706" s="63" t="s">
        <v>930</v>
      </c>
      <c r="E706" s="77" t="s">
        <v>679</v>
      </c>
      <c r="F706" s="65">
        <v>653000</v>
      </c>
      <c r="G706" s="66">
        <f t="shared" si="29"/>
        <v>2268497</v>
      </c>
      <c r="H706" s="65">
        <v>2921497</v>
      </c>
      <c r="L706" s="63" t="s">
        <v>635</v>
      </c>
      <c r="M706" s="63" t="s">
        <v>400</v>
      </c>
      <c r="N706" s="63" t="s">
        <v>928</v>
      </c>
      <c r="O706" s="63" t="s">
        <v>930</v>
      </c>
      <c r="P706" s="77" t="s">
        <v>679</v>
      </c>
      <c r="Q706" s="90"/>
      <c r="R706" s="66"/>
      <c r="S706" s="65">
        <v>800000</v>
      </c>
      <c r="T706" s="65">
        <v>800000</v>
      </c>
      <c r="U706" s="66"/>
      <c r="V706" s="65"/>
    </row>
    <row r="707" spans="1:22" ht="68.25" hidden="1" customHeight="1" x14ac:dyDescent="0.2">
      <c r="A707" s="63" t="s">
        <v>635</v>
      </c>
      <c r="B707" s="63" t="s">
        <v>400</v>
      </c>
      <c r="C707" s="63" t="s">
        <v>1213</v>
      </c>
      <c r="D707" s="63"/>
      <c r="E707" s="77" t="s">
        <v>1214</v>
      </c>
      <c r="F707" s="65">
        <f>F708</f>
        <v>0</v>
      </c>
      <c r="G707" s="66">
        <f t="shared" si="29"/>
        <v>0</v>
      </c>
      <c r="H707" s="65">
        <f>H708</f>
        <v>0</v>
      </c>
      <c r="L707" s="63"/>
      <c r="M707" s="63"/>
      <c r="N707" s="63"/>
      <c r="O707" s="63"/>
      <c r="P707" s="77"/>
      <c r="Q707" s="90"/>
      <c r="R707" s="66"/>
      <c r="S707" s="65"/>
      <c r="T707" s="65"/>
      <c r="U707" s="66"/>
      <c r="V707" s="65"/>
    </row>
    <row r="708" spans="1:22" ht="25.15" hidden="1" customHeight="1" x14ac:dyDescent="0.2">
      <c r="A708" s="63" t="s">
        <v>635</v>
      </c>
      <c r="B708" s="63" t="s">
        <v>400</v>
      </c>
      <c r="C708" s="63" t="s">
        <v>1213</v>
      </c>
      <c r="D708" s="63" t="s">
        <v>930</v>
      </c>
      <c r="E708" s="77" t="s">
        <v>679</v>
      </c>
      <c r="F708" s="65">
        <v>0</v>
      </c>
      <c r="G708" s="66">
        <f t="shared" si="29"/>
        <v>0</v>
      </c>
      <c r="H708" s="65">
        <v>0</v>
      </c>
      <c r="L708" s="63"/>
      <c r="M708" s="63"/>
      <c r="N708" s="63"/>
      <c r="O708" s="63"/>
      <c r="P708" s="77"/>
      <c r="Q708" s="90"/>
      <c r="R708" s="66"/>
      <c r="S708" s="65"/>
      <c r="T708" s="65"/>
      <c r="U708" s="66"/>
      <c r="V708" s="65"/>
    </row>
    <row r="709" spans="1:22" ht="13.5" customHeight="1" x14ac:dyDescent="0.2">
      <c r="A709" s="63"/>
      <c r="B709" s="63" t="s">
        <v>262</v>
      </c>
      <c r="C709" s="63" t="s">
        <v>841</v>
      </c>
      <c r="D709" s="63" t="s">
        <v>263</v>
      </c>
      <c r="E709" s="77" t="s">
        <v>261</v>
      </c>
      <c r="F709" s="73">
        <v>0</v>
      </c>
      <c r="G709" s="66">
        <f t="shared" si="29"/>
        <v>0</v>
      </c>
      <c r="H709" s="73">
        <v>0</v>
      </c>
      <c r="L709" s="63"/>
      <c r="M709" s="63" t="s">
        <v>262</v>
      </c>
      <c r="N709" s="63" t="s">
        <v>841</v>
      </c>
      <c r="O709" s="63" t="s">
        <v>263</v>
      </c>
      <c r="P709" s="77" t="s">
        <v>261</v>
      </c>
      <c r="Q709" s="91">
        <v>19740925</v>
      </c>
      <c r="R709" s="66">
        <f t="shared" si="27"/>
        <v>-10279873</v>
      </c>
      <c r="S709" s="73">
        <f>9360122+100930</f>
        <v>9461052</v>
      </c>
      <c r="T709" s="73">
        <f>18765365+201860</f>
        <v>18967225</v>
      </c>
      <c r="U709" s="66">
        <f t="shared" si="28"/>
        <v>-18967225</v>
      </c>
      <c r="V709" s="73"/>
    </row>
    <row r="710" spans="1:22" ht="12.75" hidden="1" customHeight="1" x14ac:dyDescent="0.2">
      <c r="A710" s="126" t="s">
        <v>56</v>
      </c>
      <c r="B710" s="127"/>
      <c r="C710" s="127"/>
      <c r="D710" s="127"/>
      <c r="E710" s="128"/>
      <c r="F710" s="69">
        <f>F14+F358+F452+F634+F709</f>
        <v>411946304.91999996</v>
      </c>
      <c r="G710" s="69">
        <f>H710-F710</f>
        <v>89824892.420000076</v>
      </c>
      <c r="H710" s="69">
        <f>H14+H358+H452+H634+H709</f>
        <v>501771197.34000003</v>
      </c>
      <c r="J710" s="74" t="e">
        <f>J27+J109+J142+J178+J192</f>
        <v>#REF!</v>
      </c>
      <c r="L710" s="126" t="s">
        <v>56</v>
      </c>
      <c r="M710" s="127"/>
      <c r="N710" s="127"/>
      <c r="O710" s="127"/>
      <c r="P710" s="128"/>
      <c r="Q710" s="69" t="e">
        <f t="shared" ref="Q710:V710" si="30">Q14+Q358+Q452+Q634+Q709</f>
        <v>#REF!</v>
      </c>
      <c r="R710" s="69" t="e">
        <f t="shared" si="30"/>
        <v>#REF!</v>
      </c>
      <c r="S710" s="69" t="e">
        <f t="shared" si="30"/>
        <v>#REF!</v>
      </c>
      <c r="T710" s="69" t="e">
        <f t="shared" si="30"/>
        <v>#REF!</v>
      </c>
      <c r="U710" s="69" t="e">
        <f t="shared" si="30"/>
        <v>#REF!</v>
      </c>
      <c r="V710" s="69">
        <f t="shared" si="30"/>
        <v>0</v>
      </c>
    </row>
    <row r="712" spans="1:22" x14ac:dyDescent="0.2">
      <c r="E712" s="92"/>
      <c r="H712" s="71">
        <f>H18+H27+H29+H30+H32+H33+H34+H35+H51+H52+H53+H54+H58+H59+H60+H61+H63+H64+H56+H69+H70+H72+H77+H149+H151+H152+H154+H155+H156+H158+H161+H168+H190+H191+H192+H193+H194+H195+H197+H301+H302+H431+H594+H596+H644+H645+H646+H647+H648+H649+H651</f>
        <v>30821848.960000001</v>
      </c>
    </row>
    <row r="713" spans="1:22" x14ac:dyDescent="0.2">
      <c r="E713" s="92"/>
      <c r="G713" s="71" t="s">
        <v>1003</v>
      </c>
      <c r="H713" s="71">
        <f>H19+H27+H28+H31+H50+H57+H55+H68+H150+H153+H157+H189+H196+H300+H430+H593+H595+H643+H650</f>
        <v>30299225.060000002</v>
      </c>
    </row>
    <row r="714" spans="1:22" x14ac:dyDescent="0.2">
      <c r="E714" s="92"/>
      <c r="G714" s="71" t="s">
        <v>1004</v>
      </c>
      <c r="H714" s="71">
        <f>H19+H27+H32+H58+H158+H189+H431+H594+H644</f>
        <v>20663050</v>
      </c>
    </row>
    <row r="715" spans="1:22" x14ac:dyDescent="0.2">
      <c r="E715" s="92"/>
    </row>
    <row r="716" spans="1:22" x14ac:dyDescent="0.2">
      <c r="E716" s="92" t="s">
        <v>1280</v>
      </c>
      <c r="H716" s="114">
        <f>H718+H721+H717</f>
        <v>3722837</v>
      </c>
    </row>
    <row r="717" spans="1:22" x14ac:dyDescent="0.2">
      <c r="E717" s="92" t="s">
        <v>1281</v>
      </c>
      <c r="H717" s="114">
        <f>H188+H190+H191+H192+H193+H194+H195</f>
        <v>2428437</v>
      </c>
    </row>
    <row r="718" spans="1:22" x14ac:dyDescent="0.2">
      <c r="E718" s="92" t="s">
        <v>1282</v>
      </c>
      <c r="H718" s="114">
        <f>H719+H720</f>
        <v>645000</v>
      </c>
    </row>
    <row r="719" spans="1:22" x14ac:dyDescent="0.2">
      <c r="E719" s="92" t="s">
        <v>1017</v>
      </c>
      <c r="H719" s="112">
        <f>H200</f>
        <v>145000</v>
      </c>
    </row>
    <row r="720" spans="1:22" x14ac:dyDescent="0.2">
      <c r="E720" s="92" t="s">
        <v>1018</v>
      </c>
      <c r="H720" s="112">
        <f>H207</f>
        <v>500000</v>
      </c>
    </row>
    <row r="721" spans="3:28" x14ac:dyDescent="0.2">
      <c r="E721" s="92" t="s">
        <v>1283</v>
      </c>
      <c r="H721" s="114">
        <f>H722+H723</f>
        <v>649400</v>
      </c>
    </row>
    <row r="722" spans="3:28" x14ac:dyDescent="0.2">
      <c r="E722" s="92" t="s">
        <v>1019</v>
      </c>
      <c r="H722" s="112">
        <f>H49+H80</f>
        <v>100000</v>
      </c>
    </row>
    <row r="723" spans="3:28" x14ac:dyDescent="0.2">
      <c r="E723" s="92" t="s">
        <v>1020</v>
      </c>
      <c r="H723" s="112">
        <f>H95</f>
        <v>549400</v>
      </c>
    </row>
    <row r="724" spans="3:28" x14ac:dyDescent="0.2">
      <c r="E724" s="92" t="s">
        <v>1285</v>
      </c>
      <c r="H724" s="114">
        <f>H726+H736+H744+H733+H725</f>
        <v>381271338.69000006</v>
      </c>
    </row>
    <row r="725" spans="3:28" x14ac:dyDescent="0.2">
      <c r="E725" s="92" t="s">
        <v>1284</v>
      </c>
      <c r="H725" s="114">
        <f>H421+H424+H425+H426+H427+H428+H429+H431+H591+H594+H596+H598+H599+H600+H601+H602+H603+H605</f>
        <v>22089812</v>
      </c>
    </row>
    <row r="726" spans="3:28" x14ac:dyDescent="0.2">
      <c r="E726" s="92" t="s">
        <v>1286</v>
      </c>
      <c r="H726" s="114">
        <f>H727+H728+H729+H730+H731+H732</f>
        <v>26930549.239999998</v>
      </c>
    </row>
    <row r="727" spans="3:28" x14ac:dyDescent="0.2">
      <c r="E727" s="92" t="s">
        <v>1021</v>
      </c>
      <c r="H727" s="112">
        <f>H374+H375+H377+H379+H381+H383</f>
        <v>19215126.239999998</v>
      </c>
    </row>
    <row r="728" spans="3:28" x14ac:dyDescent="0.2">
      <c r="C728" s="68"/>
      <c r="D728" s="68"/>
      <c r="E728" s="92" t="s">
        <v>1022</v>
      </c>
      <c r="H728" s="112">
        <f>H388</f>
        <v>230000</v>
      </c>
    </row>
    <row r="729" spans="3:28" x14ac:dyDescent="0.2">
      <c r="C729" s="68"/>
      <c r="D729" s="68"/>
      <c r="E729" s="92" t="s">
        <v>1023</v>
      </c>
      <c r="H729" s="112">
        <f>H389</f>
        <v>0</v>
      </c>
      <c r="Z729" s="106"/>
      <c r="AB729" s="74"/>
    </row>
    <row r="730" spans="3:28" x14ac:dyDescent="0.2">
      <c r="C730" s="68"/>
      <c r="D730" s="68"/>
      <c r="E730" s="92" t="s">
        <v>1024</v>
      </c>
      <c r="H730" s="112">
        <f>H394+H395+H397</f>
        <v>7385423</v>
      </c>
      <c r="X730" s="107"/>
      <c r="Y730" s="74"/>
      <c r="Z730" s="74"/>
      <c r="AA730" s="74"/>
    </row>
    <row r="731" spans="3:28" x14ac:dyDescent="0.2">
      <c r="C731" s="68"/>
      <c r="D731" s="68"/>
      <c r="E731" s="92" t="s">
        <v>1025</v>
      </c>
      <c r="H731" s="112">
        <f>H399</f>
        <v>100000</v>
      </c>
      <c r="X731" s="74"/>
      <c r="Y731" s="74"/>
      <c r="Z731" s="74"/>
      <c r="AA731" s="74"/>
    </row>
    <row r="732" spans="3:28" x14ac:dyDescent="0.2">
      <c r="C732" s="68"/>
      <c r="D732" s="68"/>
      <c r="E732" s="92" t="s">
        <v>1026</v>
      </c>
      <c r="H732" s="112"/>
      <c r="X732" s="74"/>
      <c r="Y732" s="74"/>
      <c r="Z732" s="74"/>
      <c r="AA732" s="74"/>
    </row>
    <row r="733" spans="3:28" x14ac:dyDescent="0.2">
      <c r="C733" s="68"/>
      <c r="D733" s="68"/>
      <c r="E733" s="92" t="s">
        <v>1287</v>
      </c>
      <c r="H733" s="114">
        <f>H734+H735</f>
        <v>4801029</v>
      </c>
      <c r="X733" s="74"/>
      <c r="Y733" s="74"/>
      <c r="Z733" s="74"/>
      <c r="AA733" s="74"/>
    </row>
    <row r="734" spans="3:28" x14ac:dyDescent="0.2">
      <c r="C734" s="68"/>
      <c r="D734" s="68"/>
      <c r="E734" s="92" t="s">
        <v>1027</v>
      </c>
      <c r="H734" s="112">
        <f>H335+H339+H342+H346+H485</f>
        <v>1052841</v>
      </c>
      <c r="X734" s="74"/>
      <c r="Y734" s="74"/>
      <c r="Z734" s="74"/>
      <c r="AA734" s="74"/>
    </row>
    <row r="735" spans="3:28" x14ac:dyDescent="0.2">
      <c r="C735" s="68"/>
      <c r="D735" s="68"/>
      <c r="E735" s="92" t="s">
        <v>1028</v>
      </c>
      <c r="H735" s="112">
        <f>H488+H489+H491</f>
        <v>3748188</v>
      </c>
      <c r="X735" s="74"/>
      <c r="Y735" s="74"/>
      <c r="Z735" s="74"/>
      <c r="AA735" s="74"/>
    </row>
    <row r="736" spans="3:28" x14ac:dyDescent="0.2">
      <c r="C736" s="68"/>
      <c r="D736" s="68"/>
      <c r="E736" s="92" t="s">
        <v>1288</v>
      </c>
      <c r="H736" s="114">
        <f>H737+H738+H739+H740+H741+H742+H743</f>
        <v>323483888.45000005</v>
      </c>
      <c r="X736" s="74"/>
      <c r="Y736" s="74"/>
      <c r="Z736" s="74"/>
      <c r="AA736" s="74"/>
    </row>
    <row r="737" spans="3:28" x14ac:dyDescent="0.2">
      <c r="C737" s="68"/>
      <c r="D737" s="68"/>
      <c r="E737" s="92" t="s">
        <v>1029</v>
      </c>
      <c r="H737" s="112">
        <f>H237+H275+H277+H361+H363+H456+H457+H458+H460+H462+H464+H466+H468+H469+H493+H495+H497+H499+H502+H504+H571</f>
        <v>260476470.30000001</v>
      </c>
      <c r="X737" s="107">
        <v>5000000</v>
      </c>
      <c r="Y737" s="107">
        <v>170432000</v>
      </c>
      <c r="Z737" s="107">
        <v>2726000</v>
      </c>
      <c r="AA737" s="107">
        <v>1950000</v>
      </c>
      <c r="AB737" s="108"/>
    </row>
    <row r="738" spans="3:28" x14ac:dyDescent="0.2">
      <c r="C738" s="68"/>
      <c r="D738" s="68"/>
      <c r="E738" s="92" t="s">
        <v>1030</v>
      </c>
      <c r="H738" s="112">
        <f>H507+H509+H510+H512+H513+H514+H574+H575+H622+H623</f>
        <v>26771917.989999998</v>
      </c>
      <c r="X738" s="107">
        <v>2666300</v>
      </c>
      <c r="Y738" s="74"/>
      <c r="Z738" s="74"/>
      <c r="AA738" s="74"/>
    </row>
    <row r="739" spans="3:28" x14ac:dyDescent="0.2">
      <c r="C739" s="68"/>
      <c r="D739" s="68"/>
      <c r="E739" s="92" t="s">
        <v>1031</v>
      </c>
      <c r="H739" s="112">
        <f>H521+H522+H524</f>
        <v>3375357</v>
      </c>
      <c r="X739" s="74"/>
      <c r="Y739" s="74"/>
      <c r="Z739" s="74"/>
      <c r="AA739" s="74"/>
    </row>
    <row r="740" spans="3:28" x14ac:dyDescent="0.2">
      <c r="C740" s="68"/>
      <c r="D740" s="68"/>
      <c r="E740" s="92" t="s">
        <v>1032</v>
      </c>
      <c r="H740" s="112">
        <f>H441+H442+H443+H529+H581+H583</f>
        <v>1362100</v>
      </c>
      <c r="X740" s="74"/>
      <c r="Y740" s="74"/>
      <c r="Z740" s="74"/>
      <c r="AA740" s="74"/>
    </row>
    <row r="741" spans="3:28" x14ac:dyDescent="0.2">
      <c r="C741" s="68"/>
      <c r="D741" s="68"/>
      <c r="E741" s="92" t="s">
        <v>1033</v>
      </c>
      <c r="H741" s="112">
        <f>H266+H280+H282+H284+H531</f>
        <v>14959510</v>
      </c>
      <c r="X741" s="74"/>
      <c r="Y741" s="74"/>
      <c r="Z741" s="74"/>
      <c r="AA741" s="74"/>
    </row>
    <row r="742" spans="3:28" x14ac:dyDescent="0.2">
      <c r="C742" s="68"/>
      <c r="D742" s="68"/>
      <c r="E742" s="92" t="s">
        <v>1034</v>
      </c>
      <c r="H742" s="112">
        <f>H107+H108+H109+H110+H111+H112+H268+H270+H272+H287+H289+H290+H292+H471+H534+H585+H586</f>
        <v>12538966.16</v>
      </c>
      <c r="X742" s="107">
        <v>2138700</v>
      </c>
      <c r="Y742" s="74"/>
      <c r="Z742" s="74"/>
      <c r="AA742" s="74"/>
    </row>
    <row r="743" spans="3:28" x14ac:dyDescent="0.2">
      <c r="C743" s="68"/>
      <c r="D743" s="68"/>
      <c r="E743" s="92" t="s">
        <v>1050</v>
      </c>
      <c r="H743" s="112">
        <f>H366+H368</f>
        <v>3999567</v>
      </c>
      <c r="X743" s="107"/>
      <c r="Y743" s="74"/>
      <c r="Z743" s="74"/>
      <c r="AA743" s="74"/>
    </row>
    <row r="744" spans="3:28" x14ac:dyDescent="0.2">
      <c r="C744" s="68"/>
      <c r="D744" s="68"/>
      <c r="E744" s="92" t="s">
        <v>1289</v>
      </c>
      <c r="H744" s="114">
        <f>H745+H746+H747+H748+H749</f>
        <v>3966060</v>
      </c>
      <c r="X744" s="74"/>
      <c r="Y744" s="74"/>
      <c r="Z744" s="74"/>
      <c r="AA744" s="74"/>
    </row>
    <row r="745" spans="3:28" x14ac:dyDescent="0.2">
      <c r="C745" s="68"/>
      <c r="D745" s="68"/>
      <c r="E745" s="92" t="s">
        <v>1035</v>
      </c>
      <c r="H745" s="112">
        <f>H119</f>
        <v>386000</v>
      </c>
      <c r="X745" s="74"/>
      <c r="Y745" s="74"/>
      <c r="Z745" s="74"/>
      <c r="AA745" s="74"/>
    </row>
    <row r="746" spans="3:28" x14ac:dyDescent="0.2">
      <c r="C746" s="68"/>
      <c r="D746" s="68"/>
      <c r="E746" s="92" t="s">
        <v>1036</v>
      </c>
      <c r="H746" s="112">
        <f>H124+H126+H128+H446</f>
        <v>246860</v>
      </c>
      <c r="X746" s="74"/>
      <c r="Y746" s="74"/>
      <c r="Z746" s="74"/>
      <c r="AA746" s="74"/>
    </row>
    <row r="747" spans="3:28" x14ac:dyDescent="0.2">
      <c r="C747" s="68"/>
      <c r="D747" s="68"/>
      <c r="E747" s="92" t="s">
        <v>1037</v>
      </c>
      <c r="H747" s="112">
        <f>H307</f>
        <v>390000</v>
      </c>
      <c r="X747" s="74"/>
      <c r="Y747" s="74"/>
      <c r="Z747" s="74"/>
      <c r="AA747" s="74"/>
    </row>
    <row r="748" spans="3:28" x14ac:dyDescent="0.2">
      <c r="C748" s="68"/>
      <c r="D748" s="68"/>
      <c r="E748" s="92" t="s">
        <v>1038</v>
      </c>
      <c r="H748" s="112">
        <f>H130+H131+H132+H133+H172</f>
        <v>621200</v>
      </c>
      <c r="X748" s="107">
        <v>619200</v>
      </c>
      <c r="Y748" s="74"/>
      <c r="Z748" s="74"/>
      <c r="AA748" s="74"/>
    </row>
    <row r="749" spans="3:28" x14ac:dyDescent="0.2">
      <c r="C749" s="68"/>
      <c r="D749" s="68"/>
      <c r="E749" s="92" t="s">
        <v>1039</v>
      </c>
      <c r="H749" s="112">
        <f>H349+H353+H355</f>
        <v>2322000</v>
      </c>
      <c r="X749" s="74"/>
      <c r="Y749" s="74"/>
      <c r="Z749" s="74"/>
      <c r="AA749" s="74"/>
    </row>
    <row r="750" spans="3:28" x14ac:dyDescent="0.2">
      <c r="C750" s="68"/>
      <c r="D750" s="68"/>
      <c r="E750" s="92" t="s">
        <v>1290</v>
      </c>
      <c r="H750" s="114">
        <f>H752+H755+H751</f>
        <v>38817535</v>
      </c>
      <c r="X750" s="107"/>
      <c r="Y750" s="107"/>
      <c r="Z750" s="107"/>
      <c r="AA750" s="107"/>
      <c r="AB750" s="107"/>
    </row>
    <row r="751" spans="3:28" x14ac:dyDescent="0.2">
      <c r="C751" s="68"/>
      <c r="D751" s="68"/>
      <c r="E751" s="92" t="s">
        <v>1291</v>
      </c>
      <c r="H751" s="114">
        <f>H642+H644+H645+H646+H647+H648+H649+H651+H682</f>
        <v>5528160</v>
      </c>
      <c r="X751" s="107"/>
      <c r="Y751" s="107"/>
      <c r="Z751" s="107"/>
      <c r="AA751" s="107"/>
      <c r="AB751" s="107"/>
    </row>
    <row r="752" spans="3:28" x14ac:dyDescent="0.2">
      <c r="C752" s="68"/>
      <c r="D752" s="68"/>
      <c r="E752" s="92" t="s">
        <v>1292</v>
      </c>
      <c r="H752" s="114">
        <f>H753+H754</f>
        <v>32552297</v>
      </c>
      <c r="X752" s="107"/>
      <c r="Y752" s="107"/>
      <c r="Z752" s="107"/>
      <c r="AA752" s="107"/>
      <c r="AB752" s="107"/>
    </row>
    <row r="753" spans="3:28" x14ac:dyDescent="0.2">
      <c r="C753" s="68"/>
      <c r="D753" s="68"/>
      <c r="E753" s="92" t="s">
        <v>1040</v>
      </c>
      <c r="H753" s="112">
        <f>H685+H689+H695+H706</f>
        <v>21240897</v>
      </c>
      <c r="X753" s="107"/>
      <c r="Y753" s="107"/>
      <c r="Z753" s="107"/>
      <c r="AA753" s="107"/>
      <c r="AB753" s="107"/>
    </row>
    <row r="754" spans="3:28" x14ac:dyDescent="0.2">
      <c r="C754" s="68"/>
      <c r="D754" s="68"/>
      <c r="E754" s="92" t="s">
        <v>1041</v>
      </c>
      <c r="H754" s="112">
        <f>H655+H656+H698</f>
        <v>11311400</v>
      </c>
      <c r="X754" s="107">
        <v>10896600</v>
      </c>
      <c r="Y754" s="107"/>
      <c r="Z754" s="107"/>
      <c r="AA754" s="107"/>
      <c r="AB754" s="107"/>
    </row>
    <row r="755" spans="3:28" x14ac:dyDescent="0.2">
      <c r="C755" s="68"/>
      <c r="D755" s="68"/>
      <c r="E755" s="92" t="s">
        <v>1293</v>
      </c>
      <c r="H755" s="114">
        <f>H756+H757</f>
        <v>737078</v>
      </c>
      <c r="X755" s="107"/>
      <c r="Y755" s="107"/>
      <c r="Z755" s="107"/>
      <c r="AA755" s="107"/>
      <c r="AB755" s="107"/>
    </row>
    <row r="756" spans="3:28" x14ac:dyDescent="0.2">
      <c r="C756" s="68"/>
      <c r="D756" s="68"/>
      <c r="E756" s="92" t="s">
        <v>1042</v>
      </c>
      <c r="H756" s="112">
        <f>H141</f>
        <v>175000</v>
      </c>
      <c r="X756" s="107"/>
      <c r="Y756" s="107"/>
      <c r="Z756" s="107"/>
      <c r="AA756" s="107"/>
      <c r="AB756" s="107"/>
    </row>
    <row r="757" spans="3:28" x14ac:dyDescent="0.2">
      <c r="C757" s="68"/>
      <c r="D757" s="68"/>
      <c r="E757" s="92" t="s">
        <v>1043</v>
      </c>
      <c r="H757" s="112">
        <f>H213+H214+H216+H217</f>
        <v>562078</v>
      </c>
      <c r="X757" s="107"/>
      <c r="Y757" s="107"/>
      <c r="Z757" s="107"/>
      <c r="AA757" s="107"/>
      <c r="AB757" s="107"/>
    </row>
    <row r="758" spans="3:28" x14ac:dyDescent="0.2">
      <c r="C758" s="68"/>
      <c r="D758" s="68"/>
      <c r="E758" s="92" t="s">
        <v>1294</v>
      </c>
      <c r="H758" s="114">
        <f>H760+H763+H766+H759</f>
        <v>17944475.670000002</v>
      </c>
      <c r="X758" s="107"/>
      <c r="Y758" s="107"/>
      <c r="Z758" s="107"/>
      <c r="AA758" s="107"/>
      <c r="AB758" s="107"/>
    </row>
    <row r="759" spans="3:28" x14ac:dyDescent="0.2">
      <c r="C759" s="68"/>
      <c r="D759" s="68"/>
      <c r="E759" s="92" t="s">
        <v>1295</v>
      </c>
      <c r="H759" s="114"/>
      <c r="X759" s="107"/>
      <c r="Y759" s="107"/>
      <c r="Z759" s="107"/>
      <c r="AA759" s="107"/>
      <c r="AB759" s="107"/>
    </row>
    <row r="760" spans="3:28" x14ac:dyDescent="0.2">
      <c r="C760" s="68"/>
      <c r="D760" s="68"/>
      <c r="E760" s="92" t="s">
        <v>1296</v>
      </c>
      <c r="H760" s="114">
        <f>H761+H762</f>
        <v>8578520</v>
      </c>
      <c r="X760" s="107"/>
      <c r="Y760" s="107"/>
      <c r="Z760" s="107"/>
      <c r="AA760" s="107"/>
      <c r="AB760" s="107"/>
    </row>
    <row r="761" spans="3:28" x14ac:dyDescent="0.2">
      <c r="C761" s="68"/>
      <c r="D761" s="68"/>
      <c r="E761" s="92" t="s">
        <v>1044</v>
      </c>
      <c r="H761" s="112">
        <f>H240+H242+H244+H313</f>
        <v>6554073</v>
      </c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</row>
    <row r="762" spans="3:28" x14ac:dyDescent="0.2">
      <c r="C762" s="68"/>
      <c r="D762" s="68"/>
      <c r="E762" s="92" t="s">
        <v>1045</v>
      </c>
      <c r="H762" s="112">
        <f>H225+H226+H228+H316+H318+H331</f>
        <v>2024447</v>
      </c>
      <c r="X762" s="107"/>
      <c r="Y762" s="107"/>
      <c r="Z762" s="107"/>
      <c r="AA762" s="107"/>
      <c r="AB762" s="107"/>
    </row>
    <row r="763" spans="3:28" x14ac:dyDescent="0.2">
      <c r="C763" s="68"/>
      <c r="D763" s="68"/>
      <c r="E763" s="92" t="s">
        <v>1297</v>
      </c>
      <c r="H763" s="114">
        <f>H764+H765</f>
        <v>617741</v>
      </c>
      <c r="X763" s="107"/>
      <c r="Y763" s="107"/>
      <c r="Z763" s="106"/>
      <c r="AA763" s="107"/>
      <c r="AB763" s="107"/>
    </row>
    <row r="764" spans="3:28" x14ac:dyDescent="0.2">
      <c r="C764" s="68"/>
      <c r="D764" s="68"/>
      <c r="E764" s="92" t="s">
        <v>1046</v>
      </c>
      <c r="H764" s="112">
        <f>H294+H404+H539+H540+H672</f>
        <v>467741</v>
      </c>
      <c r="X764" s="107"/>
      <c r="Y764" s="107"/>
      <c r="Z764" s="107"/>
      <c r="AA764" s="107"/>
      <c r="AB764" s="107"/>
    </row>
    <row r="765" spans="3:28" x14ac:dyDescent="0.2">
      <c r="C765" s="68"/>
      <c r="D765" s="68"/>
      <c r="E765" s="92" t="s">
        <v>1047</v>
      </c>
      <c r="H765" s="112">
        <f>H249+H251</f>
        <v>150000</v>
      </c>
      <c r="X765" s="107"/>
      <c r="Y765" s="107"/>
      <c r="Z765" s="107"/>
      <c r="AA765" s="107"/>
      <c r="AB765" s="107"/>
    </row>
    <row r="766" spans="3:28" x14ac:dyDescent="0.2">
      <c r="C766" s="68"/>
      <c r="D766" s="68"/>
      <c r="E766" s="92" t="s">
        <v>1298</v>
      </c>
      <c r="H766" s="114">
        <f>H767+H768</f>
        <v>8748214.6699999999</v>
      </c>
      <c r="X766" s="107"/>
      <c r="Y766" s="107"/>
      <c r="Z766" s="107"/>
      <c r="AA766" s="107"/>
      <c r="AB766" s="107"/>
    </row>
    <row r="767" spans="3:28" x14ac:dyDescent="0.2">
      <c r="C767" s="68"/>
      <c r="D767" s="68"/>
      <c r="E767" s="92" t="s">
        <v>1048</v>
      </c>
      <c r="H767" s="112">
        <f>H254+H255+H257+H259</f>
        <v>6240424.6699999999</v>
      </c>
      <c r="X767" s="107"/>
      <c r="Y767" s="107"/>
      <c r="Z767" s="107"/>
      <c r="AA767" s="107"/>
      <c r="AB767" s="107"/>
    </row>
    <row r="768" spans="3:28" x14ac:dyDescent="0.2">
      <c r="C768" s="68"/>
      <c r="D768" s="68"/>
      <c r="E768" s="92" t="s">
        <v>1049</v>
      </c>
      <c r="H768" s="112">
        <f>H177+H178+H179+H180+H261</f>
        <v>2507790</v>
      </c>
      <c r="X768" s="107"/>
      <c r="Y768" s="107"/>
      <c r="Z768" s="107"/>
      <c r="AA768" s="107"/>
      <c r="AB768" s="107"/>
    </row>
    <row r="769" spans="3:28" x14ac:dyDescent="0.2">
      <c r="C769" s="68"/>
      <c r="D769" s="68"/>
      <c r="E769" s="113">
        <v>99</v>
      </c>
      <c r="H769" s="115">
        <f>H19+H27+H29+H30+H32+H33+H34+H35+H51+H52+H53+H54+H56+H58+H59+H60+H61+H62+H63+H64+H69+H70+H71+H72+H77+H149+H151+H152+H154+H155+H156+H158+H161+H164+H166+H168+H301+H302+H383+H384+H421+H44+H661+H685</f>
        <v>24912829.150000002</v>
      </c>
      <c r="X769" s="107">
        <v>1218400</v>
      </c>
      <c r="Y769" s="107">
        <v>609200</v>
      </c>
      <c r="Z769" s="107">
        <v>300000</v>
      </c>
      <c r="AA769" s="107"/>
      <c r="AB769" s="107"/>
    </row>
    <row r="770" spans="3:28" x14ac:dyDescent="0.2">
      <c r="C770" s="68"/>
      <c r="D770" s="68"/>
      <c r="H770" s="71">
        <f>H716+H724+H750+H758</f>
        <v>441756186.36000007</v>
      </c>
    </row>
    <row r="771" spans="3:28" x14ac:dyDescent="0.2">
      <c r="C771" s="68"/>
      <c r="D771" s="68"/>
    </row>
    <row r="772" spans="3:28" x14ac:dyDescent="0.2">
      <c r="C772" s="68"/>
      <c r="D772" s="68"/>
      <c r="H772" s="71">
        <f>H770+H769</f>
        <v>466669015.51000005</v>
      </c>
    </row>
    <row r="773" spans="3:28" x14ac:dyDescent="0.2">
      <c r="C773" s="68"/>
      <c r="D773" s="68"/>
    </row>
    <row r="774" spans="3:28" x14ac:dyDescent="0.2">
      <c r="C774" s="68"/>
      <c r="D774" s="68"/>
      <c r="H774" s="71">
        <v>501771197.33999997</v>
      </c>
    </row>
    <row r="775" spans="3:28" x14ac:dyDescent="0.2">
      <c r="C775" s="68"/>
      <c r="D775" s="68"/>
      <c r="H775" s="71">
        <f>H774-H772</f>
        <v>35102181.829999924</v>
      </c>
    </row>
    <row r="776" spans="3:28" x14ac:dyDescent="0.2">
      <c r="C776" s="68"/>
      <c r="D776" s="68"/>
    </row>
    <row r="865" spans="3:8" x14ac:dyDescent="0.2">
      <c r="C865" s="68"/>
      <c r="D865" s="68"/>
      <c r="F865" s="74"/>
      <c r="G865" s="74"/>
      <c r="H865" s="74"/>
    </row>
    <row r="866" spans="3:8" x14ac:dyDescent="0.2">
      <c r="C866" s="68"/>
      <c r="D866" s="68"/>
      <c r="F866" s="74"/>
      <c r="G866" s="74"/>
      <c r="H866" s="74"/>
    </row>
    <row r="867" spans="3:8" x14ac:dyDescent="0.2">
      <c r="C867" s="68"/>
      <c r="D867" s="68"/>
      <c r="F867" s="74"/>
      <c r="G867" s="74"/>
      <c r="H867" s="74"/>
    </row>
    <row r="868" spans="3:8" x14ac:dyDescent="0.2">
      <c r="C868" s="68"/>
      <c r="D868" s="68"/>
      <c r="F868" s="74"/>
      <c r="G868" s="74"/>
      <c r="H868" s="74"/>
    </row>
    <row r="869" spans="3:8" x14ac:dyDescent="0.2">
      <c r="C869" s="68"/>
      <c r="D869" s="68"/>
      <c r="F869" s="74"/>
      <c r="G869" s="74"/>
      <c r="H869" s="74"/>
    </row>
    <row r="870" spans="3:8" x14ac:dyDescent="0.2">
      <c r="C870" s="68"/>
      <c r="D870" s="68"/>
      <c r="F870" s="74"/>
      <c r="G870" s="74"/>
      <c r="H870" s="74"/>
    </row>
    <row r="871" spans="3:8" x14ac:dyDescent="0.2">
      <c r="C871" s="68"/>
      <c r="D871" s="68"/>
      <c r="F871" s="74"/>
      <c r="G871" s="74"/>
      <c r="H871" s="74"/>
    </row>
    <row r="872" spans="3:8" x14ac:dyDescent="0.2">
      <c r="C872" s="68"/>
      <c r="D872" s="68"/>
      <c r="F872" s="74"/>
      <c r="G872" s="74"/>
      <c r="H872" s="74"/>
    </row>
    <row r="873" spans="3:8" x14ac:dyDescent="0.2">
      <c r="C873" s="68"/>
      <c r="D873" s="68"/>
      <c r="F873" s="74"/>
      <c r="G873" s="74"/>
      <c r="H873" s="74"/>
    </row>
    <row r="874" spans="3:8" x14ac:dyDescent="0.2">
      <c r="C874" s="68"/>
      <c r="D874" s="68"/>
      <c r="F874" s="74"/>
      <c r="G874" s="74"/>
      <c r="H874" s="74"/>
    </row>
    <row r="875" spans="3:8" x14ac:dyDescent="0.2">
      <c r="C875" s="68"/>
      <c r="D875" s="68"/>
      <c r="F875" s="74"/>
      <c r="G875" s="74"/>
      <c r="H875" s="74"/>
    </row>
    <row r="876" spans="3:8" x14ac:dyDescent="0.2">
      <c r="C876" s="68"/>
      <c r="D876" s="68"/>
      <c r="F876" s="74"/>
      <c r="G876" s="74"/>
      <c r="H876" s="74"/>
    </row>
    <row r="877" spans="3:8" x14ac:dyDescent="0.2">
      <c r="C877" s="68"/>
      <c r="D877" s="68"/>
      <c r="F877" s="74"/>
      <c r="G877" s="74"/>
      <c r="H877" s="74"/>
    </row>
    <row r="878" spans="3:8" x14ac:dyDescent="0.2">
      <c r="C878" s="68"/>
      <c r="D878" s="68"/>
      <c r="F878" s="74"/>
      <c r="G878" s="74"/>
      <c r="H878" s="74"/>
    </row>
    <row r="879" spans="3:8" x14ac:dyDescent="0.2">
      <c r="C879" s="68"/>
      <c r="D879" s="68"/>
      <c r="F879" s="74"/>
      <c r="G879" s="74"/>
      <c r="H879" s="74"/>
    </row>
    <row r="880" spans="3:8" x14ac:dyDescent="0.2">
      <c r="C880" s="68"/>
      <c r="D880" s="68"/>
      <c r="F880" s="74"/>
      <c r="G880" s="74"/>
      <c r="H880" s="74"/>
    </row>
    <row r="881" spans="3:8" x14ac:dyDescent="0.2">
      <c r="C881" s="68"/>
      <c r="D881" s="68"/>
      <c r="F881" s="74"/>
      <c r="G881" s="74"/>
      <c r="H881" s="74"/>
    </row>
    <row r="882" spans="3:8" x14ac:dyDescent="0.2">
      <c r="C882" s="68"/>
      <c r="D882" s="68"/>
      <c r="F882" s="74"/>
      <c r="G882" s="74"/>
      <c r="H882" s="74"/>
    </row>
    <row r="883" spans="3:8" x14ac:dyDescent="0.2">
      <c r="C883" s="68"/>
      <c r="D883" s="68"/>
      <c r="F883" s="74"/>
      <c r="G883" s="74"/>
      <c r="H883" s="74"/>
    </row>
    <row r="884" spans="3:8" x14ac:dyDescent="0.2">
      <c r="C884" s="68"/>
      <c r="D884" s="68"/>
      <c r="F884" s="74"/>
      <c r="G884" s="74"/>
      <c r="H884" s="74"/>
    </row>
    <row r="885" spans="3:8" x14ac:dyDescent="0.2">
      <c r="C885" s="68"/>
      <c r="D885" s="68"/>
      <c r="F885" s="74"/>
      <c r="G885" s="74"/>
      <c r="H885" s="74"/>
    </row>
    <row r="886" spans="3:8" x14ac:dyDescent="0.2">
      <c r="C886" s="68"/>
      <c r="D886" s="68"/>
      <c r="F886" s="74"/>
      <c r="G886" s="74"/>
      <c r="H886" s="74"/>
    </row>
    <row r="887" spans="3:8" x14ac:dyDescent="0.2">
      <c r="C887" s="68"/>
      <c r="D887" s="68"/>
      <c r="F887" s="74"/>
      <c r="G887" s="74"/>
      <c r="H887" s="74"/>
    </row>
    <row r="888" spans="3:8" x14ac:dyDescent="0.2">
      <c r="C888" s="68"/>
      <c r="D888" s="68"/>
      <c r="F888" s="74"/>
      <c r="G888" s="74"/>
      <c r="H888" s="74"/>
    </row>
    <row r="889" spans="3:8" x14ac:dyDescent="0.2">
      <c r="C889" s="68"/>
      <c r="D889" s="68"/>
      <c r="F889" s="74"/>
      <c r="G889" s="74"/>
      <c r="H889" s="74"/>
    </row>
    <row r="890" spans="3:8" x14ac:dyDescent="0.2">
      <c r="C890" s="68"/>
      <c r="D890" s="68"/>
      <c r="F890" s="74"/>
      <c r="G890" s="74"/>
      <c r="H890" s="74"/>
    </row>
    <row r="891" spans="3:8" x14ac:dyDescent="0.2">
      <c r="C891" s="68"/>
      <c r="D891" s="68"/>
      <c r="F891" s="74"/>
      <c r="G891" s="74"/>
      <c r="H891" s="74"/>
    </row>
    <row r="892" spans="3:8" x14ac:dyDescent="0.2">
      <c r="C892" s="68"/>
      <c r="D892" s="68"/>
      <c r="F892" s="74"/>
      <c r="G892" s="74"/>
      <c r="H892" s="74"/>
    </row>
    <row r="893" spans="3:8" x14ac:dyDescent="0.2">
      <c r="C893" s="68"/>
      <c r="D893" s="68"/>
      <c r="F893" s="74"/>
      <c r="G893" s="74"/>
      <c r="H893" s="74"/>
    </row>
    <row r="894" spans="3:8" x14ac:dyDescent="0.2">
      <c r="C894" s="68"/>
      <c r="D894" s="68"/>
      <c r="F894" s="74"/>
      <c r="G894" s="74"/>
      <c r="H894" s="74"/>
    </row>
    <row r="895" spans="3:8" x14ac:dyDescent="0.2">
      <c r="C895" s="68"/>
      <c r="D895" s="68"/>
      <c r="F895" s="74"/>
      <c r="G895" s="74"/>
      <c r="H895" s="74"/>
    </row>
    <row r="896" spans="3:8" x14ac:dyDescent="0.2">
      <c r="C896" s="68"/>
      <c r="D896" s="68"/>
      <c r="F896" s="74"/>
      <c r="G896" s="74"/>
      <c r="H896" s="74"/>
    </row>
    <row r="897" spans="3:8" x14ac:dyDescent="0.2">
      <c r="C897" s="68"/>
      <c r="D897" s="68"/>
      <c r="F897" s="74"/>
      <c r="G897" s="74"/>
      <c r="H897" s="74"/>
    </row>
    <row r="898" spans="3:8" x14ac:dyDescent="0.2">
      <c r="C898" s="68"/>
      <c r="D898" s="68"/>
      <c r="F898" s="74"/>
      <c r="G898" s="74"/>
      <c r="H898" s="74"/>
    </row>
    <row r="899" spans="3:8" x14ac:dyDescent="0.2">
      <c r="C899" s="68"/>
      <c r="D899" s="68"/>
      <c r="F899" s="74"/>
      <c r="G899" s="74"/>
      <c r="H899" s="74"/>
    </row>
    <row r="900" spans="3:8" x14ac:dyDescent="0.2">
      <c r="C900" s="68"/>
      <c r="D900" s="68"/>
      <c r="F900" s="74"/>
      <c r="G900" s="74"/>
      <c r="H900" s="74"/>
    </row>
    <row r="901" spans="3:8" x14ac:dyDescent="0.2">
      <c r="C901" s="68"/>
      <c r="D901" s="68"/>
      <c r="F901" s="74"/>
      <c r="G901" s="74"/>
      <c r="H901" s="74"/>
    </row>
    <row r="902" spans="3:8" x14ac:dyDescent="0.2">
      <c r="C902" s="68"/>
      <c r="D902" s="68"/>
      <c r="F902" s="74"/>
      <c r="G902" s="74"/>
      <c r="H902" s="74"/>
    </row>
    <row r="903" spans="3:8" x14ac:dyDescent="0.2">
      <c r="C903" s="68"/>
      <c r="D903" s="68"/>
      <c r="F903" s="74"/>
      <c r="G903" s="74"/>
      <c r="H903" s="74"/>
    </row>
    <row r="904" spans="3:8" x14ac:dyDescent="0.2">
      <c r="C904" s="68"/>
      <c r="D904" s="68"/>
      <c r="F904" s="74"/>
      <c r="G904" s="74"/>
      <c r="H904" s="74"/>
    </row>
    <row r="905" spans="3:8" x14ac:dyDescent="0.2">
      <c r="C905" s="68"/>
      <c r="D905" s="68"/>
      <c r="F905" s="74"/>
      <c r="G905" s="74"/>
      <c r="H905" s="74"/>
    </row>
    <row r="906" spans="3:8" x14ac:dyDescent="0.2">
      <c r="C906" s="68"/>
      <c r="D906" s="68"/>
      <c r="F906" s="74"/>
      <c r="G906" s="74"/>
      <c r="H906" s="74"/>
    </row>
    <row r="907" spans="3:8" x14ac:dyDescent="0.2">
      <c r="C907" s="68"/>
      <c r="D907" s="68"/>
      <c r="F907" s="74"/>
      <c r="G907" s="74"/>
      <c r="H907" s="74"/>
    </row>
    <row r="908" spans="3:8" x14ac:dyDescent="0.2">
      <c r="C908" s="68"/>
      <c r="D908" s="68"/>
      <c r="F908" s="74"/>
      <c r="G908" s="74"/>
      <c r="H908" s="74"/>
    </row>
    <row r="909" spans="3:8" x14ac:dyDescent="0.2">
      <c r="C909" s="68"/>
      <c r="D909" s="68"/>
      <c r="F909" s="74"/>
      <c r="G909" s="74"/>
      <c r="H909" s="74"/>
    </row>
    <row r="910" spans="3:8" x14ac:dyDescent="0.2">
      <c r="C910" s="68"/>
      <c r="D910" s="68"/>
      <c r="F910" s="74"/>
      <c r="G910" s="74"/>
      <c r="H910" s="74"/>
    </row>
    <row r="911" spans="3:8" x14ac:dyDescent="0.2">
      <c r="C911" s="68"/>
      <c r="D911" s="68"/>
      <c r="F911" s="74"/>
      <c r="G911" s="74"/>
      <c r="H911" s="74"/>
    </row>
    <row r="912" spans="3:8" x14ac:dyDescent="0.2">
      <c r="C912" s="68"/>
      <c r="D912" s="68"/>
      <c r="F912" s="74"/>
      <c r="G912" s="74"/>
      <c r="H912" s="74"/>
    </row>
    <row r="913" spans="3:8" x14ac:dyDescent="0.2">
      <c r="C913" s="68"/>
      <c r="D913" s="68"/>
      <c r="F913" s="74"/>
      <c r="G913" s="74"/>
      <c r="H913" s="74"/>
    </row>
    <row r="914" spans="3:8" x14ac:dyDescent="0.2">
      <c r="C914" s="68"/>
      <c r="D914" s="68"/>
      <c r="F914" s="74"/>
      <c r="G914" s="74"/>
      <c r="H914" s="74"/>
    </row>
    <row r="915" spans="3:8" x14ac:dyDescent="0.2">
      <c r="C915" s="68"/>
      <c r="D915" s="68"/>
      <c r="F915" s="74"/>
      <c r="G915" s="74"/>
      <c r="H915" s="74"/>
    </row>
    <row r="916" spans="3:8" x14ac:dyDescent="0.2">
      <c r="C916" s="68"/>
      <c r="D916" s="68"/>
      <c r="F916" s="74"/>
      <c r="G916" s="74"/>
      <c r="H916" s="74"/>
    </row>
    <row r="917" spans="3:8" x14ac:dyDescent="0.2">
      <c r="C917" s="68"/>
      <c r="D917" s="68"/>
      <c r="F917" s="74"/>
      <c r="G917" s="74"/>
      <c r="H917" s="74"/>
    </row>
    <row r="918" spans="3:8" x14ac:dyDescent="0.2">
      <c r="C918" s="68"/>
      <c r="D918" s="68"/>
      <c r="F918" s="74"/>
      <c r="G918" s="74"/>
      <c r="H918" s="74"/>
    </row>
    <row r="919" spans="3:8" x14ac:dyDescent="0.2">
      <c r="C919" s="68"/>
      <c r="D919" s="68"/>
      <c r="F919" s="74"/>
      <c r="G919" s="74"/>
      <c r="H919" s="74"/>
    </row>
    <row r="920" spans="3:8" x14ac:dyDescent="0.2">
      <c r="C920" s="68"/>
      <c r="D920" s="68"/>
      <c r="F920" s="74"/>
      <c r="G920" s="74"/>
      <c r="H920" s="74"/>
    </row>
    <row r="921" spans="3:8" x14ac:dyDescent="0.2">
      <c r="C921" s="68"/>
      <c r="D921" s="68"/>
      <c r="F921" s="74"/>
      <c r="G921" s="74"/>
      <c r="H921" s="74"/>
    </row>
    <row r="922" spans="3:8" x14ac:dyDescent="0.2">
      <c r="C922" s="68"/>
      <c r="D922" s="68"/>
      <c r="F922" s="74"/>
      <c r="G922" s="74"/>
      <c r="H922" s="74"/>
    </row>
    <row r="923" spans="3:8" x14ac:dyDescent="0.2">
      <c r="C923" s="68"/>
      <c r="D923" s="68"/>
      <c r="F923" s="74"/>
      <c r="G923" s="74"/>
      <c r="H923" s="74"/>
    </row>
    <row r="924" spans="3:8" x14ac:dyDescent="0.2">
      <c r="C924" s="68"/>
      <c r="D924" s="68"/>
      <c r="F924" s="74"/>
      <c r="G924" s="74"/>
      <c r="H924" s="74"/>
    </row>
    <row r="925" spans="3:8" x14ac:dyDescent="0.2">
      <c r="C925" s="68"/>
      <c r="D925" s="68"/>
      <c r="F925" s="74"/>
      <c r="G925" s="74"/>
      <c r="H925" s="74"/>
    </row>
    <row r="926" spans="3:8" x14ac:dyDescent="0.2">
      <c r="C926" s="68"/>
      <c r="D926" s="68"/>
      <c r="F926" s="74"/>
      <c r="G926" s="74"/>
      <c r="H926" s="74"/>
    </row>
  </sheetData>
  <autoFilter ref="C14:C710">
    <filterColumn colId="0">
      <filters>
        <filter val="0201599"/>
        <filter val="0211599"/>
        <filter val="0311599"/>
        <filter val="0939900"/>
        <filter val="0939901"/>
        <filter val="4219900"/>
        <filter val="4409901"/>
        <filter val="4529900"/>
        <filter val="4529902"/>
        <filter val="4529903"/>
        <filter val="4529904"/>
        <filter val="7951299"/>
        <filter val="7951899"/>
        <filter val="7952699"/>
        <filter val="99000Ш1"/>
        <filter val="99000Ш2"/>
        <filter val="99000Э1"/>
        <filter val="99000Э2"/>
        <filter val="9901501"/>
        <filter val="9902501"/>
        <filter val="9902502"/>
        <filter val="9902503"/>
        <filter val="9905118"/>
        <filter val="9906011"/>
        <filter val="9909999"/>
        <filter val="990Г011"/>
        <filter val="990Д111"/>
        <filter val="990Д211"/>
        <filter val="990Д311"/>
        <filter val="990П011"/>
        <filter val="990Ф011"/>
        <filter val="990Я011"/>
      </filters>
    </filterColumn>
  </autoFilter>
  <mergeCells count="19">
    <mergeCell ref="E9:H9"/>
    <mergeCell ref="P9:V9"/>
    <mergeCell ref="E1:H1"/>
    <mergeCell ref="E2:H2"/>
    <mergeCell ref="E3:H3"/>
    <mergeCell ref="E4:H4"/>
    <mergeCell ref="E5:H5"/>
    <mergeCell ref="E6:H6"/>
    <mergeCell ref="P6:V6"/>
    <mergeCell ref="E7:H7"/>
    <mergeCell ref="P7:V7"/>
    <mergeCell ref="E8:H8"/>
    <mergeCell ref="P8:V8"/>
    <mergeCell ref="A10:H10"/>
    <mergeCell ref="L10:V10"/>
    <mergeCell ref="A11:H11"/>
    <mergeCell ref="L11:V11"/>
    <mergeCell ref="A710:E710"/>
    <mergeCell ref="L710:P710"/>
  </mergeCells>
  <pageMargins left="0.59055118110236227" right="0" top="0" bottom="0" header="0.51181102362204722" footer="0.51181102362204722"/>
  <pageSetup paperSize="9" fitToHeight="0" orientation="portrait" r:id="rId1"/>
  <headerFooter alignWithMargins="0"/>
  <rowBreaks count="1" manualBreakCount="1">
    <brk id="710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72"/>
  <sheetViews>
    <sheetView view="pageBreakPreview" topLeftCell="A766" zoomScaleNormal="100" workbookViewId="0">
      <pane xSplit="18690"/>
      <selection activeCell="A791" sqref="A791:E791"/>
      <selection pane="topRight" activeCell="A777" sqref="A754:A777"/>
    </sheetView>
  </sheetViews>
  <sheetFormatPr defaultRowHeight="12.75" x14ac:dyDescent="0.2"/>
  <cols>
    <col min="1" max="1" width="7.7109375" customWidth="1"/>
    <col min="2" max="2" width="5.85546875" customWidth="1"/>
    <col min="3" max="3" width="7.7109375" customWidth="1"/>
    <col min="4" max="4" width="6.28515625" customWidth="1"/>
    <col min="5" max="5" width="50.85546875" customWidth="1"/>
    <col min="6" max="6" width="15.140625" style="24" hidden="1" customWidth="1"/>
    <col min="7" max="7" width="14.28515625" style="25" hidden="1" customWidth="1"/>
    <col min="8" max="8" width="15.140625" style="25" hidden="1" customWidth="1"/>
    <col min="9" max="9" width="15.42578125" style="54" customWidth="1"/>
    <col min="10" max="10" width="16.28515625" style="25" customWidth="1"/>
    <col min="11" max="11" width="16.85546875" style="25" customWidth="1"/>
    <col min="12" max="12" width="13.85546875" style="8" customWidth="1"/>
    <col min="13" max="13" width="13.42578125" style="8" customWidth="1"/>
    <col min="14" max="14" width="10.85546875" style="8" customWidth="1"/>
    <col min="15" max="15" width="13.140625" style="8" customWidth="1"/>
    <col min="16" max="26" width="9.140625" style="8"/>
  </cols>
  <sheetData>
    <row r="1" spans="1:12" ht="15" x14ac:dyDescent="0.25">
      <c r="A1" s="130" t="s">
        <v>386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" x14ac:dyDescent="0.25">
      <c r="A2" s="130" t="s">
        <v>387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" x14ac:dyDescent="0.25">
      <c r="A3" s="130" t="s">
        <v>280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" customHeight="1" x14ac:dyDescent="0.25">
      <c r="A4" s="142" t="s">
        <v>388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23.25" customHeight="1" x14ac:dyDescent="0.2">
      <c r="A5" s="143" t="s">
        <v>57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27" customHeight="1" x14ac:dyDescent="0.2">
      <c r="A6" s="144" t="s">
        <v>417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30" customHeight="1" x14ac:dyDescent="0.2">
      <c r="A7" s="1" t="s">
        <v>464</v>
      </c>
      <c r="B7" s="1" t="s">
        <v>465</v>
      </c>
      <c r="C7" s="1" t="s">
        <v>466</v>
      </c>
      <c r="D7" s="1" t="s">
        <v>467</v>
      </c>
      <c r="E7" s="1" t="s">
        <v>468</v>
      </c>
      <c r="F7" s="14" t="s">
        <v>59</v>
      </c>
      <c r="G7" s="12" t="s">
        <v>62</v>
      </c>
      <c r="H7" s="12" t="s">
        <v>70</v>
      </c>
      <c r="I7" s="12" t="s">
        <v>418</v>
      </c>
      <c r="J7" s="12" t="s">
        <v>419</v>
      </c>
      <c r="K7" s="12" t="s">
        <v>420</v>
      </c>
      <c r="L7" s="61" t="s">
        <v>421</v>
      </c>
    </row>
    <row r="8" spans="1:12" ht="15.95" customHeight="1" x14ac:dyDescent="0.2">
      <c r="A8" s="4" t="s">
        <v>469</v>
      </c>
      <c r="B8" s="4" t="s">
        <v>470</v>
      </c>
      <c r="C8" s="4" t="s">
        <v>471</v>
      </c>
      <c r="D8" s="4" t="s">
        <v>472</v>
      </c>
      <c r="E8" s="4" t="s">
        <v>473</v>
      </c>
      <c r="F8" s="14" t="s">
        <v>474</v>
      </c>
      <c r="G8" s="12" t="s">
        <v>474</v>
      </c>
      <c r="H8" s="12" t="s">
        <v>58</v>
      </c>
      <c r="I8" s="56" t="s">
        <v>474</v>
      </c>
      <c r="J8" s="4" t="s">
        <v>58</v>
      </c>
      <c r="K8" s="4" t="s">
        <v>82</v>
      </c>
      <c r="L8" s="4" t="s">
        <v>422</v>
      </c>
    </row>
    <row r="9" spans="1:12" ht="24" customHeight="1" x14ac:dyDescent="0.2">
      <c r="A9" s="1" t="s">
        <v>475</v>
      </c>
      <c r="B9" s="7"/>
      <c r="C9" s="7"/>
      <c r="D9" s="7"/>
      <c r="E9" s="28" t="s">
        <v>476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36513094.049999997</v>
      </c>
      <c r="J9" s="38">
        <f t="shared" ref="J9:J72" si="0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 x14ac:dyDescent="0.2">
      <c r="A10" s="3" t="s">
        <v>475</v>
      </c>
      <c r="B10" s="3" t="s">
        <v>477</v>
      </c>
      <c r="C10" s="2"/>
      <c r="D10" s="2"/>
      <c r="E10" s="5" t="s">
        <v>478</v>
      </c>
      <c r="F10" s="15">
        <f t="shared" ref="F10:I11" si="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 x14ac:dyDescent="0.2">
      <c r="A11" s="3" t="s">
        <v>475</v>
      </c>
      <c r="B11" s="3" t="s">
        <v>477</v>
      </c>
      <c r="C11" s="3" t="s">
        <v>479</v>
      </c>
      <c r="D11" s="2"/>
      <c r="E11" s="5" t="s">
        <v>480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7.100000000000001" customHeight="1" x14ac:dyDescent="0.2">
      <c r="A12" s="3" t="s">
        <v>475</v>
      </c>
      <c r="B12" s="3" t="s">
        <v>477</v>
      </c>
      <c r="C12" s="3" t="s">
        <v>479</v>
      </c>
      <c r="D12" s="3" t="s">
        <v>481</v>
      </c>
      <c r="E12" s="5" t="s">
        <v>482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 x14ac:dyDescent="0.2">
      <c r="A13" s="3" t="s">
        <v>475</v>
      </c>
      <c r="B13" s="3" t="s">
        <v>483</v>
      </c>
      <c r="C13" s="2"/>
      <c r="D13" s="2"/>
      <c r="E13" s="5" t="s">
        <v>484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 x14ac:dyDescent="0.2">
      <c r="A14" s="3" t="s">
        <v>475</v>
      </c>
      <c r="B14" s="3" t="s">
        <v>483</v>
      </c>
      <c r="C14" s="3" t="s">
        <v>485</v>
      </c>
      <c r="D14" s="2"/>
      <c r="E14" s="5" t="s">
        <v>486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7.100000000000001" customHeight="1" x14ac:dyDescent="0.2">
      <c r="A15" s="3" t="s">
        <v>475</v>
      </c>
      <c r="B15" s="3" t="s">
        <v>483</v>
      </c>
      <c r="C15" s="3" t="s">
        <v>485</v>
      </c>
      <c r="D15" s="3" t="s">
        <v>481</v>
      </c>
      <c r="E15" s="5" t="s">
        <v>482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 x14ac:dyDescent="0.2">
      <c r="A16" s="3" t="s">
        <v>475</v>
      </c>
      <c r="B16" s="3" t="s">
        <v>483</v>
      </c>
      <c r="C16" s="3" t="s">
        <v>487</v>
      </c>
      <c r="D16" s="2"/>
      <c r="E16" s="5" t="s">
        <v>488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7.100000000000001" customHeight="1" x14ac:dyDescent="0.2">
      <c r="A17" s="3" t="s">
        <v>475</v>
      </c>
      <c r="B17" s="3" t="s">
        <v>483</v>
      </c>
      <c r="C17" s="3" t="s">
        <v>487</v>
      </c>
      <c r="D17" s="3" t="s">
        <v>481</v>
      </c>
      <c r="E17" s="5" t="s">
        <v>482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 x14ac:dyDescent="0.2">
      <c r="A18" s="3" t="s">
        <v>475</v>
      </c>
      <c r="B18" s="3" t="s">
        <v>489</v>
      </c>
      <c r="C18" s="2"/>
      <c r="D18" s="2"/>
      <c r="E18" s="5" t="s">
        <v>490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15631968.699999999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hidden="1" customHeight="1" x14ac:dyDescent="0.2">
      <c r="A19" s="3" t="s">
        <v>475</v>
      </c>
      <c r="B19" s="3" t="s">
        <v>489</v>
      </c>
      <c r="C19" s="3" t="s">
        <v>491</v>
      </c>
      <c r="D19" s="2"/>
      <c r="E19" s="5" t="s">
        <v>492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7.100000000000001" hidden="1" customHeight="1" x14ac:dyDescent="0.2">
      <c r="A20" s="3" t="s">
        <v>475</v>
      </c>
      <c r="B20" s="3" t="s">
        <v>489</v>
      </c>
      <c r="C20" s="3" t="s">
        <v>491</v>
      </c>
      <c r="D20" s="3" t="s">
        <v>493</v>
      </c>
      <c r="E20" s="5" t="s">
        <v>494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 x14ac:dyDescent="0.2">
      <c r="A21" s="3" t="s">
        <v>475</v>
      </c>
      <c r="B21" s="3" t="s">
        <v>489</v>
      </c>
      <c r="C21" s="3" t="s">
        <v>495</v>
      </c>
      <c r="D21" s="2"/>
      <c r="E21" s="5" t="s">
        <v>496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7.100000000000001" customHeight="1" x14ac:dyDescent="0.2">
      <c r="A22" s="3" t="s">
        <v>475</v>
      </c>
      <c r="B22" s="3" t="s">
        <v>489</v>
      </c>
      <c r="C22" s="3" t="s">
        <v>495</v>
      </c>
      <c r="D22" s="3" t="s">
        <v>481</v>
      </c>
      <c r="E22" s="5" t="s">
        <v>482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 x14ac:dyDescent="0.2">
      <c r="A23" s="3" t="s">
        <v>475</v>
      </c>
      <c r="B23" s="3" t="s">
        <v>489</v>
      </c>
      <c r="C23" s="3" t="s">
        <v>83</v>
      </c>
      <c r="D23" s="3"/>
      <c r="E23" s="5" t="s">
        <v>205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7.100000000000001" customHeight="1" x14ac:dyDescent="0.2">
      <c r="A24" s="3" t="s">
        <v>475</v>
      </c>
      <c r="B24" s="3" t="s">
        <v>489</v>
      </c>
      <c r="C24" s="3" t="s">
        <v>83</v>
      </c>
      <c r="D24" s="3" t="s">
        <v>481</v>
      </c>
      <c r="E24" s="31" t="s">
        <v>482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 x14ac:dyDescent="0.2">
      <c r="A25" s="3" t="s">
        <v>475</v>
      </c>
      <c r="B25" s="3" t="s">
        <v>489</v>
      </c>
      <c r="C25" s="3" t="s">
        <v>497</v>
      </c>
      <c r="D25" s="2"/>
      <c r="E25" s="5" t="s">
        <v>498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7.100000000000001" customHeight="1" x14ac:dyDescent="0.2">
      <c r="A26" s="3" t="s">
        <v>475</v>
      </c>
      <c r="B26" s="3" t="s">
        <v>489</v>
      </c>
      <c r="C26" s="3" t="s">
        <v>497</v>
      </c>
      <c r="D26" s="3" t="s">
        <v>499</v>
      </c>
      <c r="E26" s="5" t="s">
        <v>500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 x14ac:dyDescent="0.2">
      <c r="A27" s="3" t="s">
        <v>475</v>
      </c>
      <c r="B27" s="3" t="s">
        <v>489</v>
      </c>
      <c r="C27" s="3" t="s">
        <v>501</v>
      </c>
      <c r="D27" s="2"/>
      <c r="E27" s="5" t="s">
        <v>502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7.100000000000001" customHeight="1" x14ac:dyDescent="0.2">
      <c r="A28" s="3" t="s">
        <v>475</v>
      </c>
      <c r="B28" s="3" t="s">
        <v>489</v>
      </c>
      <c r="C28" s="3" t="s">
        <v>501</v>
      </c>
      <c r="D28" s="3" t="s">
        <v>481</v>
      </c>
      <c r="E28" s="5" t="s">
        <v>482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31.5" x14ac:dyDescent="0.2">
      <c r="A29" s="3" t="s">
        <v>475</v>
      </c>
      <c r="B29" s="3" t="s">
        <v>489</v>
      </c>
      <c r="C29" s="3" t="s">
        <v>503</v>
      </c>
      <c r="D29" s="2"/>
      <c r="E29" s="5" t="s">
        <v>206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7.100000000000001" customHeight="1" x14ac:dyDescent="0.2">
      <c r="A30" s="3" t="s">
        <v>475</v>
      </c>
      <c r="B30" s="3" t="s">
        <v>489</v>
      </c>
      <c r="C30" s="3" t="s">
        <v>503</v>
      </c>
      <c r="D30" s="3" t="s">
        <v>481</v>
      </c>
      <c r="E30" s="5" t="s">
        <v>482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7.100000000000001" customHeight="1" x14ac:dyDescent="0.2">
      <c r="A31" s="3" t="s">
        <v>475</v>
      </c>
      <c r="B31" s="3" t="s">
        <v>489</v>
      </c>
      <c r="C31" s="3" t="s">
        <v>504</v>
      </c>
      <c r="D31" s="2"/>
      <c r="E31" s="5" t="s">
        <v>207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7.100000000000001" customHeight="1" x14ac:dyDescent="0.2">
      <c r="A32" s="3" t="s">
        <v>475</v>
      </c>
      <c r="B32" s="3" t="s">
        <v>489</v>
      </c>
      <c r="C32" s="3" t="s">
        <v>504</v>
      </c>
      <c r="D32" s="3" t="s">
        <v>481</v>
      </c>
      <c r="E32" s="5" t="s">
        <v>482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7.100000000000001" customHeight="1" x14ac:dyDescent="0.2">
      <c r="A33" s="3" t="s">
        <v>475</v>
      </c>
      <c r="B33" s="3" t="s">
        <v>489</v>
      </c>
      <c r="C33" s="3" t="s">
        <v>84</v>
      </c>
      <c r="D33" s="3"/>
      <c r="E33" s="31" t="s">
        <v>86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7.100000000000001" customHeight="1" x14ac:dyDescent="0.2">
      <c r="A34" s="3" t="s">
        <v>475</v>
      </c>
      <c r="B34" s="3" t="s">
        <v>489</v>
      </c>
      <c r="C34" s="3" t="s">
        <v>84</v>
      </c>
      <c r="D34" s="3" t="s">
        <v>481</v>
      </c>
      <c r="E34" s="31" t="s">
        <v>482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7.100000000000001" customHeight="1" x14ac:dyDescent="0.2">
      <c r="A35" s="3" t="s">
        <v>475</v>
      </c>
      <c r="B35" s="3" t="s">
        <v>489</v>
      </c>
      <c r="C35" s="3" t="s">
        <v>85</v>
      </c>
      <c r="D35" s="3"/>
      <c r="E35" s="31" t="s">
        <v>87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7.100000000000001" customHeight="1" x14ac:dyDescent="0.2">
      <c r="A36" s="3" t="s">
        <v>475</v>
      </c>
      <c r="B36" s="3" t="s">
        <v>489</v>
      </c>
      <c r="C36" s="3" t="s">
        <v>85</v>
      </c>
      <c r="D36" s="3" t="s">
        <v>481</v>
      </c>
      <c r="E36" s="31" t="s">
        <v>482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hidden="1" customHeight="1" x14ac:dyDescent="0.2">
      <c r="A37" s="3" t="s">
        <v>475</v>
      </c>
      <c r="B37" s="3" t="s">
        <v>489</v>
      </c>
      <c r="C37" s="3" t="s">
        <v>285</v>
      </c>
      <c r="D37" s="3"/>
      <c r="E37" s="31" t="s">
        <v>298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7.100000000000001" hidden="1" customHeight="1" x14ac:dyDescent="0.2">
      <c r="A38" s="3" t="s">
        <v>475</v>
      </c>
      <c r="B38" s="3" t="s">
        <v>489</v>
      </c>
      <c r="C38" s="3" t="s">
        <v>285</v>
      </c>
      <c r="D38" s="3" t="s">
        <v>481</v>
      </c>
      <c r="E38" s="31" t="s">
        <v>482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7.100000000000001" customHeight="1" x14ac:dyDescent="0.2">
      <c r="A39" s="3" t="s">
        <v>475</v>
      </c>
      <c r="B39" s="3" t="s">
        <v>281</v>
      </c>
      <c r="C39" s="3"/>
      <c r="D39" s="3"/>
      <c r="E39" s="31" t="s">
        <v>294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 x14ac:dyDescent="0.2">
      <c r="A40" s="3" t="s">
        <v>475</v>
      </c>
      <c r="B40" s="3" t="s">
        <v>281</v>
      </c>
      <c r="C40" s="3" t="s">
        <v>282</v>
      </c>
      <c r="D40" s="3"/>
      <c r="E40" s="31" t="s">
        <v>295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7.100000000000001" customHeight="1" x14ac:dyDescent="0.2">
      <c r="A41" s="3" t="s">
        <v>475</v>
      </c>
      <c r="B41" s="3" t="s">
        <v>281</v>
      </c>
      <c r="C41" s="3" t="s">
        <v>282</v>
      </c>
      <c r="D41" s="3" t="s">
        <v>481</v>
      </c>
      <c r="E41" s="31" t="s">
        <v>482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7.100000000000001" customHeight="1" x14ac:dyDescent="0.2">
      <c r="A42" s="3" t="s">
        <v>475</v>
      </c>
      <c r="B42" s="3" t="s">
        <v>505</v>
      </c>
      <c r="C42" s="2"/>
      <c r="D42" s="2"/>
      <c r="E42" s="5" t="s">
        <v>506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5319422.3499999996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7.100000000000001" customHeight="1" x14ac:dyDescent="0.2">
      <c r="A43" s="3" t="s">
        <v>475</v>
      </c>
      <c r="B43" s="3" t="s">
        <v>505</v>
      </c>
      <c r="C43" s="3" t="s">
        <v>507</v>
      </c>
      <c r="D43" s="2"/>
      <c r="E43" s="5" t="s">
        <v>508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5319422.3499999996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 x14ac:dyDescent="0.2">
      <c r="A44" s="3" t="s">
        <v>475</v>
      </c>
      <c r="B44" s="3" t="s">
        <v>505</v>
      </c>
      <c r="C44" s="3" t="s">
        <v>507</v>
      </c>
      <c r="D44" s="3" t="s">
        <v>509</v>
      </c>
      <c r="E44" s="5" t="s">
        <v>510</v>
      </c>
      <c r="F44" s="18">
        <v>1000000</v>
      </c>
      <c r="G44" s="17"/>
      <c r="H44" s="17"/>
      <c r="I44" s="40">
        <v>2929362.35</v>
      </c>
      <c r="J44" s="39">
        <f t="shared" si="0"/>
        <v>-929362.35000000009</v>
      </c>
      <c r="K44" s="40">
        <v>2000000</v>
      </c>
      <c r="L44" s="40">
        <v>10431639</v>
      </c>
    </row>
    <row r="45" spans="1:12" ht="17.100000000000001" hidden="1" customHeight="1" x14ac:dyDescent="0.2">
      <c r="A45" s="3" t="s">
        <v>475</v>
      </c>
      <c r="B45" s="3" t="s">
        <v>505</v>
      </c>
      <c r="C45" s="3" t="s">
        <v>511</v>
      </c>
      <c r="D45" s="2"/>
      <c r="E45" s="5" t="s">
        <v>512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hidden="1" customHeight="1" x14ac:dyDescent="0.2">
      <c r="A46" s="3" t="s">
        <v>475</v>
      </c>
      <c r="B46" s="3" t="s">
        <v>505</v>
      </c>
      <c r="C46" s="3" t="s">
        <v>511</v>
      </c>
      <c r="D46" s="3" t="s">
        <v>509</v>
      </c>
      <c r="E46" s="5" t="s">
        <v>510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7.100000000000001" customHeight="1" x14ac:dyDescent="0.2">
      <c r="A47" s="3" t="s">
        <v>475</v>
      </c>
      <c r="B47" s="3" t="s">
        <v>513</v>
      </c>
      <c r="C47" s="2"/>
      <c r="D47" s="2"/>
      <c r="E47" s="5" t="s">
        <v>514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 x14ac:dyDescent="0.2">
      <c r="A48" s="3" t="s">
        <v>475</v>
      </c>
      <c r="B48" s="3" t="s">
        <v>513</v>
      </c>
      <c r="C48" s="3" t="s">
        <v>306</v>
      </c>
      <c r="D48" s="2"/>
      <c r="E48" s="31" t="s">
        <v>328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3" ht="17.100000000000001" customHeight="1" x14ac:dyDescent="0.2">
      <c r="A49" s="3" t="s">
        <v>475</v>
      </c>
      <c r="B49" s="3" t="s">
        <v>513</v>
      </c>
      <c r="C49" s="3" t="s">
        <v>306</v>
      </c>
      <c r="D49" s="2">
        <v>500</v>
      </c>
      <c r="E49" s="31" t="s">
        <v>482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3" ht="24.75" hidden="1" customHeight="1" x14ac:dyDescent="0.2">
      <c r="A50" s="3" t="s">
        <v>475</v>
      </c>
      <c r="B50" s="3" t="s">
        <v>513</v>
      </c>
      <c r="C50" s="3" t="s">
        <v>369</v>
      </c>
      <c r="D50" s="2"/>
      <c r="E50" s="31" t="s">
        <v>370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3" ht="17.100000000000001" hidden="1" customHeight="1" x14ac:dyDescent="0.2">
      <c r="A51" s="3" t="s">
        <v>475</v>
      </c>
      <c r="B51" s="3" t="s">
        <v>513</v>
      </c>
      <c r="C51" s="3" t="s">
        <v>369</v>
      </c>
      <c r="D51" s="2">
        <v>500</v>
      </c>
      <c r="E51" s="31" t="s">
        <v>482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3" ht="21.75" customHeight="1" x14ac:dyDescent="0.2">
      <c r="A52" s="3" t="s">
        <v>475</v>
      </c>
      <c r="B52" s="3" t="s">
        <v>513</v>
      </c>
      <c r="C52" s="3" t="s">
        <v>515</v>
      </c>
      <c r="D52" s="2"/>
      <c r="E52" s="5" t="s">
        <v>516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3" ht="17.100000000000001" customHeight="1" x14ac:dyDescent="0.2">
      <c r="A53" s="3" t="s">
        <v>475</v>
      </c>
      <c r="B53" s="3" t="s">
        <v>513</v>
      </c>
      <c r="C53" s="3" t="s">
        <v>515</v>
      </c>
      <c r="D53" s="3" t="s">
        <v>499</v>
      </c>
      <c r="E53" s="5" t="s">
        <v>500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3" ht="23.25" customHeight="1" x14ac:dyDescent="0.2">
      <c r="A54" s="3" t="s">
        <v>475</v>
      </c>
      <c r="B54" s="3" t="s">
        <v>513</v>
      </c>
      <c r="C54" s="3" t="s">
        <v>60</v>
      </c>
      <c r="D54" s="2"/>
      <c r="E54" s="5" t="s">
        <v>208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3" ht="17.100000000000001" customHeight="1" x14ac:dyDescent="0.2">
      <c r="A55" s="3" t="s">
        <v>475</v>
      </c>
      <c r="B55" s="3" t="s">
        <v>513</v>
      </c>
      <c r="C55" s="3" t="s">
        <v>60</v>
      </c>
      <c r="D55" s="3" t="s">
        <v>499</v>
      </c>
      <c r="E55" s="5" t="s">
        <v>500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3" ht="25.5" hidden="1" customHeight="1" x14ac:dyDescent="0.2">
      <c r="A56" s="3" t="s">
        <v>475</v>
      </c>
      <c r="B56" s="3" t="s">
        <v>513</v>
      </c>
      <c r="C56" s="3" t="s">
        <v>175</v>
      </c>
      <c r="D56" s="3"/>
      <c r="E56" s="5" t="s">
        <v>176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3" ht="17.100000000000001" hidden="1" customHeight="1" x14ac:dyDescent="0.2">
      <c r="A57" s="3" t="s">
        <v>475</v>
      </c>
      <c r="B57" s="3" t="s">
        <v>513</v>
      </c>
      <c r="C57" s="3" t="s">
        <v>175</v>
      </c>
      <c r="D57" s="3" t="s">
        <v>499</v>
      </c>
      <c r="E57" s="5" t="s">
        <v>500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3" ht="17.100000000000001" customHeight="1" x14ac:dyDescent="0.2">
      <c r="A58" s="3" t="s">
        <v>475</v>
      </c>
      <c r="B58" s="3" t="s">
        <v>513</v>
      </c>
      <c r="C58" s="3" t="s">
        <v>685</v>
      </c>
      <c r="D58" s="3"/>
      <c r="E58" s="31" t="s">
        <v>88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3" ht="17.100000000000001" customHeight="1" x14ac:dyDescent="0.2">
      <c r="A59" s="3" t="s">
        <v>475</v>
      </c>
      <c r="B59" s="3" t="s">
        <v>513</v>
      </c>
      <c r="C59" s="3" t="s">
        <v>685</v>
      </c>
      <c r="D59" s="3" t="s">
        <v>499</v>
      </c>
      <c r="E59" s="31" t="s">
        <v>500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3" ht="37.5" customHeight="1" x14ac:dyDescent="0.2">
      <c r="A60" s="3" t="s">
        <v>475</v>
      </c>
      <c r="B60" s="3" t="s">
        <v>513</v>
      </c>
      <c r="C60" s="3" t="s">
        <v>74</v>
      </c>
      <c r="D60" s="3"/>
      <c r="E60" s="5" t="s">
        <v>209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3" ht="17.25" customHeight="1" x14ac:dyDescent="0.2">
      <c r="A61" s="3" t="s">
        <v>475</v>
      </c>
      <c r="B61" s="3" t="s">
        <v>513</v>
      </c>
      <c r="C61" s="3" t="s">
        <v>74</v>
      </c>
      <c r="D61" s="3" t="s">
        <v>481</v>
      </c>
      <c r="E61" s="31" t="s">
        <v>482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3" ht="48.75" customHeight="1" x14ac:dyDescent="0.2">
      <c r="A62" s="3" t="s">
        <v>475</v>
      </c>
      <c r="B62" s="3" t="s">
        <v>513</v>
      </c>
      <c r="C62" s="3" t="s">
        <v>321</v>
      </c>
      <c r="D62" s="2"/>
      <c r="E62" s="60" t="s">
        <v>416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7.100000000000001" customHeight="1" x14ac:dyDescent="0.2">
      <c r="A63" s="3" t="s">
        <v>475</v>
      </c>
      <c r="B63" s="3" t="s">
        <v>513</v>
      </c>
      <c r="C63" s="3" t="s">
        <v>321</v>
      </c>
      <c r="D63" s="3" t="s">
        <v>499</v>
      </c>
      <c r="E63" s="31" t="s">
        <v>500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7.100000000000001" customHeight="1" x14ac:dyDescent="0.2">
      <c r="A64" s="3" t="s">
        <v>475</v>
      </c>
      <c r="B64" s="3" t="s">
        <v>518</v>
      </c>
      <c r="C64" s="2"/>
      <c r="D64" s="2"/>
      <c r="E64" s="5" t="s">
        <v>519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 x14ac:dyDescent="0.2">
      <c r="A65" s="3" t="s">
        <v>475</v>
      </c>
      <c r="B65" s="3" t="s">
        <v>518</v>
      </c>
      <c r="C65" s="3" t="s">
        <v>520</v>
      </c>
      <c r="D65" s="2"/>
      <c r="E65" s="5" t="s">
        <v>211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7.100000000000001" customHeight="1" x14ac:dyDescent="0.2">
      <c r="A66" s="3" t="s">
        <v>475</v>
      </c>
      <c r="B66" s="3" t="s">
        <v>518</v>
      </c>
      <c r="C66" s="3" t="s">
        <v>520</v>
      </c>
      <c r="D66" s="3" t="s">
        <v>499</v>
      </c>
      <c r="E66" s="31" t="s">
        <v>500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hidden="1" customHeight="1" x14ac:dyDescent="0.2">
      <c r="A67" s="3" t="s">
        <v>475</v>
      </c>
      <c r="B67" s="3" t="s">
        <v>518</v>
      </c>
      <c r="C67" s="3" t="s">
        <v>520</v>
      </c>
      <c r="D67" s="2"/>
      <c r="E67" s="5" t="s">
        <v>211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7.100000000000001" hidden="1" customHeight="1" x14ac:dyDescent="0.2">
      <c r="A68" s="3" t="s">
        <v>475</v>
      </c>
      <c r="B68" s="3" t="s">
        <v>518</v>
      </c>
      <c r="C68" s="3" t="s">
        <v>520</v>
      </c>
      <c r="D68" s="3" t="s">
        <v>481</v>
      </c>
      <c r="E68" s="5" t="s">
        <v>482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 x14ac:dyDescent="0.2">
      <c r="A69" s="3" t="s">
        <v>475</v>
      </c>
      <c r="B69" s="3" t="s">
        <v>518</v>
      </c>
      <c r="C69" s="3" t="s">
        <v>521</v>
      </c>
      <c r="D69" s="3"/>
      <c r="E69" s="5" t="s">
        <v>212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7.100000000000001" customHeight="1" x14ac:dyDescent="0.2">
      <c r="A70" s="3" t="s">
        <v>475</v>
      </c>
      <c r="B70" s="3" t="s">
        <v>518</v>
      </c>
      <c r="C70" s="3" t="s">
        <v>521</v>
      </c>
      <c r="D70" s="3" t="s">
        <v>499</v>
      </c>
      <c r="E70" s="31" t="s">
        <v>500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 x14ac:dyDescent="0.2">
      <c r="A71" s="3" t="s">
        <v>475</v>
      </c>
      <c r="B71" s="3" t="s">
        <v>518</v>
      </c>
      <c r="C71" s="3" t="s">
        <v>521</v>
      </c>
      <c r="D71" s="2"/>
      <c r="E71" s="5" t="s">
        <v>212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7.100000000000001" customHeight="1" x14ac:dyDescent="0.2">
      <c r="A72" s="3" t="s">
        <v>475</v>
      </c>
      <c r="B72" s="3" t="s">
        <v>518</v>
      </c>
      <c r="C72" s="3" t="s">
        <v>521</v>
      </c>
      <c r="D72" s="3" t="s">
        <v>481</v>
      </c>
      <c r="E72" s="5" t="s">
        <v>482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 x14ac:dyDescent="0.2">
      <c r="A73" s="3" t="s">
        <v>475</v>
      </c>
      <c r="B73" s="3" t="s">
        <v>518</v>
      </c>
      <c r="C73" s="3" t="s">
        <v>522</v>
      </c>
      <c r="D73" s="3"/>
      <c r="E73" s="5" t="s">
        <v>213</v>
      </c>
      <c r="F73" s="16"/>
      <c r="G73" s="17"/>
      <c r="H73" s="17"/>
      <c r="I73" s="40">
        <f>I74</f>
        <v>0</v>
      </c>
      <c r="J73" s="39">
        <f t="shared" ref="J73:J136" si="2">K73-I73</f>
        <v>340000</v>
      </c>
      <c r="K73" s="40">
        <f>K74</f>
        <v>340000</v>
      </c>
      <c r="L73" s="40">
        <f>L74</f>
        <v>0</v>
      </c>
      <c r="M73" s="10"/>
    </row>
    <row r="74" spans="1:13" ht="17.100000000000001" customHeight="1" x14ac:dyDescent="0.2">
      <c r="A74" s="3" t="s">
        <v>475</v>
      </c>
      <c r="B74" s="3" t="s">
        <v>518</v>
      </c>
      <c r="C74" s="3" t="s">
        <v>522</v>
      </c>
      <c r="D74" s="3" t="s">
        <v>499</v>
      </c>
      <c r="E74" s="31" t="s">
        <v>500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hidden="1" customHeight="1" x14ac:dyDescent="0.2">
      <c r="A75" s="3" t="s">
        <v>475</v>
      </c>
      <c r="B75" s="3" t="s">
        <v>518</v>
      </c>
      <c r="C75" s="3" t="s">
        <v>522</v>
      </c>
      <c r="D75" s="2"/>
      <c r="E75" s="5" t="s">
        <v>213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7.100000000000001" hidden="1" customHeight="1" x14ac:dyDescent="0.2">
      <c r="A76" s="3" t="s">
        <v>475</v>
      </c>
      <c r="B76" s="3" t="s">
        <v>518</v>
      </c>
      <c r="C76" s="3" t="s">
        <v>522</v>
      </c>
      <c r="D76" s="3" t="s">
        <v>481</v>
      </c>
      <c r="E76" s="5" t="s">
        <v>482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 x14ac:dyDescent="0.2">
      <c r="A77" s="3" t="s">
        <v>475</v>
      </c>
      <c r="B77" s="3" t="s">
        <v>523</v>
      </c>
      <c r="C77" s="2"/>
      <c r="D77" s="2"/>
      <c r="E77" s="5" t="s">
        <v>524</v>
      </c>
      <c r="F77" s="15">
        <f t="shared" ref="F77:I78" si="3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3" ht="33.75" customHeight="1" x14ac:dyDescent="0.2">
      <c r="A78" s="3" t="s">
        <v>475</v>
      </c>
      <c r="B78" s="3" t="s">
        <v>523</v>
      </c>
      <c r="C78" s="3" t="s">
        <v>525</v>
      </c>
      <c r="D78" s="2"/>
      <c r="E78" s="5" t="s">
        <v>526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3" ht="30" customHeight="1" x14ac:dyDescent="0.2">
      <c r="A79" s="3" t="s">
        <v>475</v>
      </c>
      <c r="B79" s="3" t="s">
        <v>523</v>
      </c>
      <c r="C79" s="3" t="s">
        <v>525</v>
      </c>
      <c r="D79" s="3" t="s">
        <v>527</v>
      </c>
      <c r="E79" s="5" t="s">
        <v>528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3" ht="17.100000000000001" customHeight="1" x14ac:dyDescent="0.2">
      <c r="A80" s="3" t="s">
        <v>475</v>
      </c>
      <c r="B80" s="3" t="s">
        <v>529</v>
      </c>
      <c r="C80" s="2"/>
      <c r="D80" s="2"/>
      <c r="E80" s="5" t="s">
        <v>530</v>
      </c>
      <c r="F80" s="15">
        <f t="shared" ref="F80:H81" si="4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7.100000000000001" customHeight="1" x14ac:dyDescent="0.2">
      <c r="A81" s="3" t="s">
        <v>475</v>
      </c>
      <c r="B81" s="3" t="s">
        <v>529</v>
      </c>
      <c r="C81" s="3" t="s">
        <v>531</v>
      </c>
      <c r="D81" s="2"/>
      <c r="E81" s="5" t="s">
        <v>502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7.100000000000001" customHeight="1" x14ac:dyDescent="0.2">
      <c r="A82" s="3" t="s">
        <v>475</v>
      </c>
      <c r="B82" s="3" t="s">
        <v>529</v>
      </c>
      <c r="C82" s="3" t="s">
        <v>531</v>
      </c>
      <c r="D82" s="3" t="s">
        <v>481</v>
      </c>
      <c r="E82" s="5" t="s">
        <v>482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7.100000000000001" hidden="1" customHeight="1" x14ac:dyDescent="0.2">
      <c r="A83" s="3" t="s">
        <v>475</v>
      </c>
      <c r="B83" s="3" t="s">
        <v>532</v>
      </c>
      <c r="C83" s="2"/>
      <c r="D83" s="2"/>
      <c r="E83" s="5" t="s">
        <v>533</v>
      </c>
      <c r="F83" s="15">
        <f t="shared" ref="F83:I84" si="5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hidden="1" customHeight="1" x14ac:dyDescent="0.2">
      <c r="A84" s="3" t="s">
        <v>475</v>
      </c>
      <c r="B84" s="3" t="s">
        <v>532</v>
      </c>
      <c r="C84" s="3" t="s">
        <v>534</v>
      </c>
      <c r="D84" s="2"/>
      <c r="E84" s="5" t="s">
        <v>535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7.100000000000001" hidden="1" customHeight="1" x14ac:dyDescent="0.2">
      <c r="A85" s="3" t="s">
        <v>475</v>
      </c>
      <c r="B85" s="3" t="s">
        <v>532</v>
      </c>
      <c r="C85" s="3" t="s">
        <v>534</v>
      </c>
      <c r="D85" s="3" t="s">
        <v>481</v>
      </c>
      <c r="E85" s="5" t="s">
        <v>482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7.100000000000001" customHeight="1" x14ac:dyDescent="0.2">
      <c r="A86" s="3" t="s">
        <v>475</v>
      </c>
      <c r="B86" s="3" t="s">
        <v>529</v>
      </c>
      <c r="C86" s="3" t="s">
        <v>84</v>
      </c>
      <c r="D86" s="3"/>
      <c r="E86" s="5" t="s">
        <v>86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7.100000000000001" customHeight="1" x14ac:dyDescent="0.2">
      <c r="A87" s="3" t="s">
        <v>475</v>
      </c>
      <c r="B87" s="3" t="s">
        <v>529</v>
      </c>
      <c r="C87" s="3" t="s">
        <v>84</v>
      </c>
      <c r="D87" s="3" t="s">
        <v>481</v>
      </c>
      <c r="E87" s="5" t="s">
        <v>482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7.100000000000001" customHeight="1" x14ac:dyDescent="0.2">
      <c r="A88" s="3" t="s">
        <v>475</v>
      </c>
      <c r="B88" s="3" t="s">
        <v>536</v>
      </c>
      <c r="C88" s="2"/>
      <c r="D88" s="2"/>
      <c r="E88" s="5" t="s">
        <v>537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7.100000000000001" customHeight="1" x14ac:dyDescent="0.2">
      <c r="A89" s="3" t="s">
        <v>475</v>
      </c>
      <c r="B89" s="3" t="s">
        <v>536</v>
      </c>
      <c r="C89" s="3" t="s">
        <v>538</v>
      </c>
      <c r="D89" s="2"/>
      <c r="E89" s="5" t="s">
        <v>539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7.100000000000001" customHeight="1" x14ac:dyDescent="0.2">
      <c r="A90" s="3" t="s">
        <v>475</v>
      </c>
      <c r="B90" s="3" t="s">
        <v>536</v>
      </c>
      <c r="C90" s="3" t="s">
        <v>538</v>
      </c>
      <c r="D90" s="3" t="s">
        <v>481</v>
      </c>
      <c r="E90" s="5" t="s">
        <v>482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 x14ac:dyDescent="0.2">
      <c r="A91" s="3" t="s">
        <v>475</v>
      </c>
      <c r="B91" s="3" t="s">
        <v>536</v>
      </c>
      <c r="C91" s="3" t="s">
        <v>540</v>
      </c>
      <c r="D91" s="2"/>
      <c r="E91" s="5" t="s">
        <v>214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7.100000000000001" customHeight="1" x14ac:dyDescent="0.2">
      <c r="A92" s="3" t="s">
        <v>475</v>
      </c>
      <c r="B92" s="3" t="s">
        <v>536</v>
      </c>
      <c r="C92" s="3" t="s">
        <v>540</v>
      </c>
      <c r="D92" s="3" t="s">
        <v>481</v>
      </c>
      <c r="E92" s="5" t="s">
        <v>482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 x14ac:dyDescent="0.2">
      <c r="A93" s="3" t="s">
        <v>475</v>
      </c>
      <c r="B93" s="3" t="s">
        <v>536</v>
      </c>
      <c r="C93" s="3" t="s">
        <v>639</v>
      </c>
      <c r="D93" s="3"/>
      <c r="E93" s="31" t="s">
        <v>385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7.100000000000001" customHeight="1" x14ac:dyDescent="0.2">
      <c r="A94" s="3" t="s">
        <v>475</v>
      </c>
      <c r="B94" s="3" t="s">
        <v>536</v>
      </c>
      <c r="C94" s="3" t="s">
        <v>639</v>
      </c>
      <c r="D94" s="3" t="s">
        <v>641</v>
      </c>
      <c r="E94" s="31" t="s">
        <v>642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hidden="1" customHeight="1" x14ac:dyDescent="0.2">
      <c r="A95" s="3" t="s">
        <v>475</v>
      </c>
      <c r="B95" s="3" t="s">
        <v>536</v>
      </c>
      <c r="C95" s="3" t="s">
        <v>177</v>
      </c>
      <c r="D95" s="3"/>
      <c r="E95" s="31" t="s">
        <v>215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7.100000000000001" hidden="1" customHeight="1" x14ac:dyDescent="0.2">
      <c r="A96" s="3" t="s">
        <v>475</v>
      </c>
      <c r="B96" s="3" t="s">
        <v>536</v>
      </c>
      <c r="C96" s="3" t="s">
        <v>177</v>
      </c>
      <c r="D96" s="3" t="s">
        <v>641</v>
      </c>
      <c r="E96" s="31" t="s">
        <v>642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 x14ac:dyDescent="0.2">
      <c r="A97" s="3" t="s">
        <v>475</v>
      </c>
      <c r="B97" s="3" t="s">
        <v>536</v>
      </c>
      <c r="C97" s="3" t="s">
        <v>178</v>
      </c>
      <c r="D97" s="3"/>
      <c r="E97" s="31" t="s">
        <v>216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7.100000000000001" customHeight="1" x14ac:dyDescent="0.2">
      <c r="A98" s="3" t="s">
        <v>475</v>
      </c>
      <c r="B98" s="3" t="s">
        <v>536</v>
      </c>
      <c r="C98" s="3" t="s">
        <v>178</v>
      </c>
      <c r="D98" s="3" t="s">
        <v>641</v>
      </c>
      <c r="E98" s="31" t="s">
        <v>642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 x14ac:dyDescent="0.2">
      <c r="A99" s="3" t="s">
        <v>475</v>
      </c>
      <c r="B99" s="3" t="s">
        <v>536</v>
      </c>
      <c r="C99" s="3" t="s">
        <v>307</v>
      </c>
      <c r="D99" s="3"/>
      <c r="E99" s="31" t="s">
        <v>329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7.100000000000001" hidden="1" customHeight="1" x14ac:dyDescent="0.2">
      <c r="A100" s="3" t="s">
        <v>475</v>
      </c>
      <c r="B100" s="3" t="s">
        <v>536</v>
      </c>
      <c r="C100" s="3" t="s">
        <v>307</v>
      </c>
      <c r="D100" s="3" t="s">
        <v>641</v>
      </c>
      <c r="E100" s="31" t="s">
        <v>642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hidden="1" customHeight="1" x14ac:dyDescent="0.2">
      <c r="A101" s="3" t="s">
        <v>475</v>
      </c>
      <c r="B101" s="3" t="s">
        <v>536</v>
      </c>
      <c r="C101" s="3" t="s">
        <v>177</v>
      </c>
      <c r="D101" s="3"/>
      <c r="E101" s="5" t="s">
        <v>215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7.100000000000001" hidden="1" customHeight="1" x14ac:dyDescent="0.2">
      <c r="A102" s="3" t="s">
        <v>475</v>
      </c>
      <c r="B102" s="3" t="s">
        <v>536</v>
      </c>
      <c r="C102" s="3" t="s">
        <v>177</v>
      </c>
      <c r="D102" s="3" t="s">
        <v>641</v>
      </c>
      <c r="E102" s="31" t="s">
        <v>642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 x14ac:dyDescent="0.2">
      <c r="A103" s="3" t="s">
        <v>475</v>
      </c>
      <c r="B103" s="3" t="s">
        <v>536</v>
      </c>
      <c r="C103" s="3" t="s">
        <v>178</v>
      </c>
      <c r="D103" s="3"/>
      <c r="E103" s="5" t="s">
        <v>216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7.100000000000001" hidden="1" customHeight="1" x14ac:dyDescent="0.2">
      <c r="A104" s="3" t="s">
        <v>475</v>
      </c>
      <c r="B104" s="3" t="s">
        <v>536</v>
      </c>
      <c r="C104" s="3" t="s">
        <v>178</v>
      </c>
      <c r="D104" s="3" t="s">
        <v>641</v>
      </c>
      <c r="E104" s="31" t="s">
        <v>642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hidden="1" customHeight="1" x14ac:dyDescent="0.2">
      <c r="A105" s="3" t="s">
        <v>475</v>
      </c>
      <c r="B105" s="3" t="s">
        <v>536</v>
      </c>
      <c r="C105" s="3" t="s">
        <v>283</v>
      </c>
      <c r="D105" s="3"/>
      <c r="E105" s="31" t="s">
        <v>296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7.100000000000001" hidden="1" customHeight="1" x14ac:dyDescent="0.2">
      <c r="A106" s="3" t="s">
        <v>475</v>
      </c>
      <c r="B106" s="3" t="s">
        <v>536</v>
      </c>
      <c r="C106" s="3" t="s">
        <v>283</v>
      </c>
      <c r="D106" s="3" t="s">
        <v>481</v>
      </c>
      <c r="E106" s="31" t="s">
        <v>482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 x14ac:dyDescent="0.2">
      <c r="A107" s="3" t="s">
        <v>475</v>
      </c>
      <c r="B107" s="3" t="s">
        <v>536</v>
      </c>
      <c r="C107" s="3" t="s">
        <v>371</v>
      </c>
      <c r="D107" s="3"/>
      <c r="E107" s="59" t="s">
        <v>415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7.100000000000001" customHeight="1" x14ac:dyDescent="0.2">
      <c r="A108" s="3" t="s">
        <v>475</v>
      </c>
      <c r="B108" s="3" t="s">
        <v>536</v>
      </c>
      <c r="C108" s="3" t="s">
        <v>371</v>
      </c>
      <c r="D108" s="3" t="s">
        <v>499</v>
      </c>
      <c r="E108" s="31" t="s">
        <v>500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7.100000000000001" customHeight="1" x14ac:dyDescent="0.2">
      <c r="A109" s="3" t="s">
        <v>475</v>
      </c>
      <c r="B109" s="3" t="s">
        <v>536</v>
      </c>
      <c r="C109" s="3" t="s">
        <v>371</v>
      </c>
      <c r="D109" s="3" t="s">
        <v>481</v>
      </c>
      <c r="E109" s="31" t="s">
        <v>482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7.100000000000001" customHeight="1" x14ac:dyDescent="0.2">
      <c r="A110" s="3" t="s">
        <v>475</v>
      </c>
      <c r="B110" s="3" t="s">
        <v>89</v>
      </c>
      <c r="C110" s="3"/>
      <c r="D110" s="3"/>
      <c r="E110" s="31" t="s">
        <v>90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hidden="1" customHeight="1" x14ac:dyDescent="0.2">
      <c r="A111" s="3" t="s">
        <v>475</v>
      </c>
      <c r="B111" s="3" t="s">
        <v>89</v>
      </c>
      <c r="C111" s="3" t="s">
        <v>308</v>
      </c>
      <c r="D111" s="3"/>
      <c r="E111" s="31" t="s">
        <v>330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7.100000000000001" hidden="1" customHeight="1" x14ac:dyDescent="0.2">
      <c r="A112" s="3" t="s">
        <v>475</v>
      </c>
      <c r="B112" s="3" t="s">
        <v>89</v>
      </c>
      <c r="C112" s="3" t="s">
        <v>308</v>
      </c>
      <c r="D112" s="3" t="s">
        <v>641</v>
      </c>
      <c r="E112" s="31" t="s">
        <v>642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hidden="1" customHeight="1" x14ac:dyDescent="0.2">
      <c r="A113" s="3" t="s">
        <v>475</v>
      </c>
      <c r="B113" s="3" t="s">
        <v>89</v>
      </c>
      <c r="C113" s="3" t="s">
        <v>309</v>
      </c>
      <c r="D113" s="3"/>
      <c r="E113" s="31" t="s">
        <v>330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7.100000000000001" hidden="1" customHeight="1" x14ac:dyDescent="0.2">
      <c r="A114" s="3" t="s">
        <v>475</v>
      </c>
      <c r="B114" s="3" t="s">
        <v>89</v>
      </c>
      <c r="C114" s="3" t="s">
        <v>309</v>
      </c>
      <c r="D114" s="3" t="s">
        <v>493</v>
      </c>
      <c r="E114" s="31" t="s">
        <v>494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hidden="1" customHeight="1" x14ac:dyDescent="0.2">
      <c r="A115" s="3" t="s">
        <v>475</v>
      </c>
      <c r="B115" s="3" t="s">
        <v>89</v>
      </c>
      <c r="C115" s="3" t="s">
        <v>310</v>
      </c>
      <c r="D115" s="3"/>
      <c r="E115" s="31" t="s">
        <v>331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7.100000000000001" hidden="1" customHeight="1" x14ac:dyDescent="0.2">
      <c r="A116" s="3" t="s">
        <v>475</v>
      </c>
      <c r="B116" s="3" t="s">
        <v>89</v>
      </c>
      <c r="C116" s="3" t="s">
        <v>310</v>
      </c>
      <c r="D116" s="3" t="s">
        <v>641</v>
      </c>
      <c r="E116" s="31" t="s">
        <v>642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 x14ac:dyDescent="0.2">
      <c r="A117" s="3" t="s">
        <v>475</v>
      </c>
      <c r="B117" s="3" t="s">
        <v>89</v>
      </c>
      <c r="C117" s="3" t="s">
        <v>311</v>
      </c>
      <c r="D117" s="3"/>
      <c r="E117" s="31" t="s">
        <v>332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7.100000000000001" hidden="1" customHeight="1" x14ac:dyDescent="0.2">
      <c r="A118" s="3" t="s">
        <v>475</v>
      </c>
      <c r="B118" s="3" t="s">
        <v>89</v>
      </c>
      <c r="C118" s="3" t="s">
        <v>311</v>
      </c>
      <c r="D118" s="3" t="s">
        <v>493</v>
      </c>
      <c r="E118" s="31" t="s">
        <v>494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 x14ac:dyDescent="0.2">
      <c r="A119" s="3" t="s">
        <v>475</v>
      </c>
      <c r="B119" s="3" t="s">
        <v>89</v>
      </c>
      <c r="C119" s="3" t="s">
        <v>179</v>
      </c>
      <c r="D119" s="3"/>
      <c r="E119" s="5" t="s">
        <v>217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7.100000000000001" hidden="1" customHeight="1" x14ac:dyDescent="0.2">
      <c r="A120" s="3" t="s">
        <v>475</v>
      </c>
      <c r="B120" s="3" t="s">
        <v>89</v>
      </c>
      <c r="C120" s="3" t="s">
        <v>179</v>
      </c>
      <c r="D120" s="3" t="s">
        <v>641</v>
      </c>
      <c r="E120" s="31" t="s">
        <v>642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 x14ac:dyDescent="0.2">
      <c r="A121" s="3" t="s">
        <v>475</v>
      </c>
      <c r="B121" s="3" t="s">
        <v>89</v>
      </c>
      <c r="C121" s="3" t="s">
        <v>180</v>
      </c>
      <c r="D121" s="3"/>
      <c r="E121" s="5" t="s">
        <v>218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7.100000000000001" hidden="1" customHeight="1" x14ac:dyDescent="0.2">
      <c r="A122" s="3" t="s">
        <v>475</v>
      </c>
      <c r="B122" s="3" t="s">
        <v>89</v>
      </c>
      <c r="C122" s="3" t="s">
        <v>180</v>
      </c>
      <c r="D122" s="3" t="s">
        <v>493</v>
      </c>
      <c r="E122" s="5" t="s">
        <v>482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 x14ac:dyDescent="0.2">
      <c r="A123" s="3" t="s">
        <v>475</v>
      </c>
      <c r="B123" s="3" t="s">
        <v>89</v>
      </c>
      <c r="C123" s="3" t="s">
        <v>312</v>
      </c>
      <c r="D123" s="3"/>
      <c r="E123" s="31" t="s">
        <v>351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7.100000000000001" hidden="1" customHeight="1" x14ac:dyDescent="0.2">
      <c r="A124" s="3" t="s">
        <v>475</v>
      </c>
      <c r="B124" s="3" t="s">
        <v>89</v>
      </c>
      <c r="C124" s="3" t="s">
        <v>312</v>
      </c>
      <c r="D124" s="3" t="s">
        <v>493</v>
      </c>
      <c r="E124" s="31" t="s">
        <v>494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idden="1" x14ac:dyDescent="0.2">
      <c r="A125" s="3" t="s">
        <v>475</v>
      </c>
      <c r="B125" s="3" t="s">
        <v>89</v>
      </c>
      <c r="C125" s="3" t="s">
        <v>313</v>
      </c>
      <c r="D125" s="3"/>
      <c r="E125" s="31" t="s">
        <v>352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7.100000000000001" hidden="1" customHeight="1" x14ac:dyDescent="0.2">
      <c r="A126" s="3" t="s">
        <v>475</v>
      </c>
      <c r="B126" s="3" t="s">
        <v>89</v>
      </c>
      <c r="C126" s="3" t="s">
        <v>313</v>
      </c>
      <c r="D126" s="3" t="s">
        <v>543</v>
      </c>
      <c r="E126" s="31" t="s">
        <v>544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 x14ac:dyDescent="0.2">
      <c r="A127" s="3" t="s">
        <v>475</v>
      </c>
      <c r="B127" s="3" t="s">
        <v>89</v>
      </c>
      <c r="C127" s="3" t="s">
        <v>389</v>
      </c>
      <c r="D127" s="3"/>
      <c r="E127" s="31" t="s">
        <v>542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7.100000000000001" customHeight="1" x14ac:dyDescent="0.2">
      <c r="A128" s="3" t="s">
        <v>475</v>
      </c>
      <c r="B128" s="3" t="s">
        <v>89</v>
      </c>
      <c r="C128" s="3" t="s">
        <v>389</v>
      </c>
      <c r="D128" s="3" t="s">
        <v>543</v>
      </c>
      <c r="E128" s="31" t="s">
        <v>544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 x14ac:dyDescent="0.2">
      <c r="A129" s="3" t="s">
        <v>475</v>
      </c>
      <c r="B129" s="3" t="s">
        <v>89</v>
      </c>
      <c r="C129" s="3" t="s">
        <v>541</v>
      </c>
      <c r="D129" s="3"/>
      <c r="E129" s="31" t="s">
        <v>542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 x14ac:dyDescent="0.2">
      <c r="A130" s="3" t="s">
        <v>475</v>
      </c>
      <c r="B130" s="3" t="s">
        <v>89</v>
      </c>
      <c r="C130" s="3" t="s">
        <v>541</v>
      </c>
      <c r="D130" s="3" t="s">
        <v>543</v>
      </c>
      <c r="E130" s="31" t="s">
        <v>544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7.100000000000001" customHeight="1" x14ac:dyDescent="0.2">
      <c r="A131" s="3" t="s">
        <v>475</v>
      </c>
      <c r="B131" s="3" t="s">
        <v>545</v>
      </c>
      <c r="C131" s="2"/>
      <c r="D131" s="2"/>
      <c r="E131" s="5" t="s">
        <v>546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hidden="1" customHeight="1" x14ac:dyDescent="0.2">
      <c r="A132" s="3" t="s">
        <v>475</v>
      </c>
      <c r="B132" s="3" t="s">
        <v>545</v>
      </c>
      <c r="C132" s="2">
        <v>4219900</v>
      </c>
      <c r="D132" s="2"/>
      <c r="E132" s="31" t="s">
        <v>548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7.100000000000001" hidden="1" customHeight="1" x14ac:dyDescent="0.2">
      <c r="A133" s="3" t="s">
        <v>475</v>
      </c>
      <c r="B133" s="3" t="s">
        <v>545</v>
      </c>
      <c r="C133" s="2">
        <v>4219900</v>
      </c>
      <c r="D133" s="3" t="s">
        <v>499</v>
      </c>
      <c r="E133" s="31" t="s">
        <v>500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 x14ac:dyDescent="0.2">
      <c r="A134" s="3" t="s">
        <v>475</v>
      </c>
      <c r="B134" s="3" t="s">
        <v>545</v>
      </c>
      <c r="C134" s="3" t="s">
        <v>547</v>
      </c>
      <c r="D134" s="2"/>
      <c r="E134" s="5" t="s">
        <v>548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7.100000000000001" customHeight="1" x14ac:dyDescent="0.2">
      <c r="A135" s="3" t="s">
        <v>475</v>
      </c>
      <c r="B135" s="3" t="s">
        <v>545</v>
      </c>
      <c r="C135" s="3" t="s">
        <v>547</v>
      </c>
      <c r="D135" s="3" t="s">
        <v>499</v>
      </c>
      <c r="E135" s="5" t="s">
        <v>500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 x14ac:dyDescent="0.2">
      <c r="A136" s="3" t="s">
        <v>475</v>
      </c>
      <c r="B136" s="3" t="s">
        <v>545</v>
      </c>
      <c r="C136" s="3" t="s">
        <v>589</v>
      </c>
      <c r="D136" s="3"/>
      <c r="E136" s="31" t="s">
        <v>91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7.100000000000001" customHeight="1" x14ac:dyDescent="0.2">
      <c r="A137" s="3" t="s">
        <v>475</v>
      </c>
      <c r="B137" s="3" t="s">
        <v>545</v>
      </c>
      <c r="C137" s="3" t="s">
        <v>589</v>
      </c>
      <c r="D137" s="3" t="s">
        <v>499</v>
      </c>
      <c r="E137" s="31" t="s">
        <v>500</v>
      </c>
      <c r="F137" s="16"/>
      <c r="G137" s="17"/>
      <c r="H137" s="17"/>
      <c r="I137" s="40">
        <v>94300</v>
      </c>
      <c r="J137" s="39">
        <f t="shared" ref="J137:J200" si="6">K137-I137</f>
        <v>-94300</v>
      </c>
      <c r="K137" s="40">
        <v>0</v>
      </c>
      <c r="L137" s="40">
        <v>0</v>
      </c>
    </row>
    <row r="138" spans="1:12" ht="27" customHeight="1" x14ac:dyDescent="0.2">
      <c r="A138" s="3" t="s">
        <v>475</v>
      </c>
      <c r="B138" s="3" t="s">
        <v>545</v>
      </c>
      <c r="C138" s="3" t="s">
        <v>549</v>
      </c>
      <c r="D138" s="2"/>
      <c r="E138" s="5" t="s">
        <v>219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7.100000000000001" customHeight="1" x14ac:dyDescent="0.2">
      <c r="A139" s="3" t="s">
        <v>475</v>
      </c>
      <c r="B139" s="3" t="s">
        <v>545</v>
      </c>
      <c r="C139" s="3" t="s">
        <v>549</v>
      </c>
      <c r="D139" s="3" t="s">
        <v>499</v>
      </c>
      <c r="E139" s="5" t="s">
        <v>500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 x14ac:dyDescent="0.2">
      <c r="A140" s="3" t="s">
        <v>475</v>
      </c>
      <c r="B140" s="3" t="s">
        <v>92</v>
      </c>
      <c r="C140" s="3"/>
      <c r="D140" s="3"/>
      <c r="E140" s="31" t="s">
        <v>96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7.100000000000001" customHeight="1" x14ac:dyDescent="0.2">
      <c r="A141" s="3" t="s">
        <v>475</v>
      </c>
      <c r="B141" s="3" t="s">
        <v>92</v>
      </c>
      <c r="C141" s="3" t="s">
        <v>93</v>
      </c>
      <c r="D141" s="3"/>
      <c r="E141" s="31" t="s">
        <v>97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7.100000000000001" customHeight="1" x14ac:dyDescent="0.2">
      <c r="A142" s="3" t="s">
        <v>475</v>
      </c>
      <c r="B142" s="3" t="s">
        <v>92</v>
      </c>
      <c r="C142" s="3" t="s">
        <v>93</v>
      </c>
      <c r="D142" s="3" t="s">
        <v>481</v>
      </c>
      <c r="E142" s="31" t="s">
        <v>482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 x14ac:dyDescent="0.2">
      <c r="A143" s="3" t="s">
        <v>475</v>
      </c>
      <c r="B143" s="3" t="s">
        <v>92</v>
      </c>
      <c r="C143" s="3" t="s">
        <v>94</v>
      </c>
      <c r="D143" s="3"/>
      <c r="E143" s="31" t="s">
        <v>98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7.100000000000001" customHeight="1" x14ac:dyDescent="0.2">
      <c r="A144" s="3" t="s">
        <v>475</v>
      </c>
      <c r="B144" s="3" t="s">
        <v>92</v>
      </c>
      <c r="C144" s="3" t="s">
        <v>94</v>
      </c>
      <c r="D144" s="3" t="s">
        <v>481</v>
      </c>
      <c r="E144" s="31" t="s">
        <v>482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7.100000000000001" hidden="1" customHeight="1" x14ac:dyDescent="0.2">
      <c r="A145" s="3" t="s">
        <v>475</v>
      </c>
      <c r="B145" s="3" t="s">
        <v>618</v>
      </c>
      <c r="C145" s="3"/>
      <c r="D145" s="3"/>
      <c r="E145" s="31" t="s">
        <v>619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7.100000000000001" hidden="1" customHeight="1" x14ac:dyDescent="0.2">
      <c r="A146" s="3" t="s">
        <v>475</v>
      </c>
      <c r="B146" s="3" t="s">
        <v>618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7.100000000000001" hidden="1" customHeight="1" x14ac:dyDescent="0.2">
      <c r="A147" s="3" t="s">
        <v>475</v>
      </c>
      <c r="B147" s="3" t="s">
        <v>618</v>
      </c>
      <c r="C147" s="3" t="s">
        <v>7</v>
      </c>
      <c r="D147" s="3" t="s">
        <v>481</v>
      </c>
      <c r="E147" s="31" t="s">
        <v>482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7.100000000000001" hidden="1" customHeight="1" x14ac:dyDescent="0.2">
      <c r="A148" s="3" t="s">
        <v>475</v>
      </c>
      <c r="B148" s="3" t="s">
        <v>590</v>
      </c>
      <c r="C148" s="3"/>
      <c r="D148" s="3"/>
      <c r="E148" s="31" t="s">
        <v>591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hidden="1" customHeight="1" x14ac:dyDescent="0.2">
      <c r="A149" s="3" t="s">
        <v>475</v>
      </c>
      <c r="B149" s="3" t="s">
        <v>590</v>
      </c>
      <c r="C149" s="3" t="s">
        <v>95</v>
      </c>
      <c r="D149" s="3"/>
      <c r="E149" s="5" t="s">
        <v>99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7.100000000000001" hidden="1" customHeight="1" x14ac:dyDescent="0.2">
      <c r="A150" s="3" t="s">
        <v>475</v>
      </c>
      <c r="B150" s="3" t="s">
        <v>590</v>
      </c>
      <c r="C150" s="3" t="s">
        <v>95</v>
      </c>
      <c r="D150" s="3" t="s">
        <v>543</v>
      </c>
      <c r="E150" s="31" t="s">
        <v>544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hidden="1" customHeight="1" x14ac:dyDescent="0.2">
      <c r="A151" s="3" t="s">
        <v>475</v>
      </c>
      <c r="B151" s="3" t="s">
        <v>602</v>
      </c>
      <c r="C151" s="3"/>
      <c r="D151" s="3"/>
      <c r="E151" s="31" t="s">
        <v>603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hidden="1" customHeight="1" x14ac:dyDescent="0.2">
      <c r="A152" s="3" t="s">
        <v>475</v>
      </c>
      <c r="B152" s="3" t="s">
        <v>602</v>
      </c>
      <c r="C152" s="3" t="s">
        <v>185</v>
      </c>
      <c r="D152" s="3"/>
      <c r="E152" s="31" t="s">
        <v>657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hidden="1" customHeight="1" x14ac:dyDescent="0.2">
      <c r="A153" s="3" t="s">
        <v>475</v>
      </c>
      <c r="B153" s="3" t="s">
        <v>602</v>
      </c>
      <c r="C153" s="3" t="s">
        <v>185</v>
      </c>
      <c r="D153" s="3" t="s">
        <v>183</v>
      </c>
      <c r="E153" s="31" t="s">
        <v>184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 x14ac:dyDescent="0.2">
      <c r="A154" s="3" t="s">
        <v>475</v>
      </c>
      <c r="B154" s="3" t="s">
        <v>602</v>
      </c>
      <c r="C154" s="3" t="s">
        <v>314</v>
      </c>
      <c r="D154" s="3"/>
      <c r="E154" s="31" t="s">
        <v>353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 x14ac:dyDescent="0.2">
      <c r="A155" s="3" t="s">
        <v>475</v>
      </c>
      <c r="B155" s="3" t="s">
        <v>602</v>
      </c>
      <c r="C155" s="3" t="s">
        <v>314</v>
      </c>
      <c r="D155" s="3" t="s">
        <v>183</v>
      </c>
      <c r="E155" s="31" t="s">
        <v>184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idden="1" x14ac:dyDescent="0.2">
      <c r="A156" s="3" t="s">
        <v>475</v>
      </c>
      <c r="B156" s="3" t="s">
        <v>573</v>
      </c>
      <c r="C156" s="3"/>
      <c r="D156" s="3"/>
      <c r="E156" s="31" t="s">
        <v>574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hidden="1" customHeight="1" x14ac:dyDescent="0.2">
      <c r="A157" s="3" t="s">
        <v>475</v>
      </c>
      <c r="B157" s="3" t="s">
        <v>573</v>
      </c>
      <c r="C157" s="3" t="s">
        <v>577</v>
      </c>
      <c r="D157" s="3"/>
      <c r="E157" s="31" t="s">
        <v>548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hidden="1" customHeight="1" x14ac:dyDescent="0.2">
      <c r="A158" s="3" t="s">
        <v>475</v>
      </c>
      <c r="B158" s="3" t="s">
        <v>573</v>
      </c>
      <c r="C158" s="3" t="s">
        <v>577</v>
      </c>
      <c r="D158" s="3" t="s">
        <v>499</v>
      </c>
      <c r="E158" s="31" t="s">
        <v>500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hidden="1" customHeight="1" x14ac:dyDescent="0.2">
      <c r="A159" s="3" t="s">
        <v>475</v>
      </c>
      <c r="B159" s="3" t="s">
        <v>573</v>
      </c>
      <c r="C159" s="3" t="s">
        <v>158</v>
      </c>
      <c r="D159" s="3"/>
      <c r="E159" s="31" t="s">
        <v>226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hidden="1" customHeight="1" x14ac:dyDescent="0.2">
      <c r="A160" s="3" t="s">
        <v>475</v>
      </c>
      <c r="B160" s="3" t="s">
        <v>573</v>
      </c>
      <c r="C160" s="3" t="s">
        <v>158</v>
      </c>
      <c r="D160" s="3" t="s">
        <v>499</v>
      </c>
      <c r="E160" s="31" t="s">
        <v>500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hidden="1" customHeight="1" x14ac:dyDescent="0.2">
      <c r="A161" s="3" t="s">
        <v>475</v>
      </c>
      <c r="B161" s="3" t="s">
        <v>573</v>
      </c>
      <c r="C161" s="3" t="s">
        <v>160</v>
      </c>
      <c r="D161" s="3"/>
      <c r="E161" s="31" t="s">
        <v>233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hidden="1" customHeight="1" x14ac:dyDescent="0.2">
      <c r="A162" s="3" t="s">
        <v>475</v>
      </c>
      <c r="B162" s="3" t="s">
        <v>573</v>
      </c>
      <c r="C162" s="3" t="s">
        <v>160</v>
      </c>
      <c r="D162" s="3" t="s">
        <v>499</v>
      </c>
      <c r="E162" s="31" t="s">
        <v>500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7.100000000000001" hidden="1" customHeight="1" x14ac:dyDescent="0.2">
      <c r="A163" s="3" t="s">
        <v>475</v>
      </c>
      <c r="B163" s="3" t="s">
        <v>277</v>
      </c>
      <c r="C163" s="3"/>
      <c r="D163" s="3"/>
      <c r="E163" s="11" t="s">
        <v>278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hidden="1" customHeight="1" x14ac:dyDescent="0.2">
      <c r="A164" s="3" t="s">
        <v>475</v>
      </c>
      <c r="B164" s="3" t="s">
        <v>277</v>
      </c>
      <c r="C164" s="3" t="s">
        <v>553</v>
      </c>
      <c r="D164" s="3"/>
      <c r="E164" s="5" t="s">
        <v>220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hidden="1" customHeight="1" x14ac:dyDescent="0.2">
      <c r="A165" s="3" t="s">
        <v>475</v>
      </c>
      <c r="B165" s="3" t="s">
        <v>277</v>
      </c>
      <c r="C165" s="3" t="s">
        <v>553</v>
      </c>
      <c r="D165" s="3" t="s">
        <v>554</v>
      </c>
      <c r="E165" s="5" t="s">
        <v>555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hidden="1" customHeight="1" x14ac:dyDescent="0.2">
      <c r="A166" s="3" t="s">
        <v>475</v>
      </c>
      <c r="B166" s="3" t="s">
        <v>277</v>
      </c>
      <c r="C166" s="3" t="s">
        <v>556</v>
      </c>
      <c r="D166" s="3"/>
      <c r="E166" s="5" t="s">
        <v>221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hidden="1" customHeight="1" x14ac:dyDescent="0.2">
      <c r="A167" s="3" t="s">
        <v>475</v>
      </c>
      <c r="B167" s="3" t="s">
        <v>277</v>
      </c>
      <c r="C167" s="3" t="s">
        <v>556</v>
      </c>
      <c r="D167" s="3" t="s">
        <v>554</v>
      </c>
      <c r="E167" s="5" t="s">
        <v>555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 x14ac:dyDescent="0.2">
      <c r="A168" s="42" t="s">
        <v>475</v>
      </c>
      <c r="B168" s="42" t="s">
        <v>551</v>
      </c>
      <c r="C168" s="43"/>
      <c r="D168" s="43"/>
      <c r="E168" s="11" t="s">
        <v>552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 x14ac:dyDescent="0.2">
      <c r="A169" s="3" t="s">
        <v>475</v>
      </c>
      <c r="B169" s="3" t="s">
        <v>551</v>
      </c>
      <c r="C169" s="3" t="s">
        <v>553</v>
      </c>
      <c r="D169" s="2"/>
      <c r="E169" s="5" t="s">
        <v>220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 x14ac:dyDescent="0.2">
      <c r="A170" s="3" t="s">
        <v>475</v>
      </c>
      <c r="B170" s="3" t="s">
        <v>551</v>
      </c>
      <c r="C170" s="3" t="s">
        <v>553</v>
      </c>
      <c r="D170" s="3" t="s">
        <v>554</v>
      </c>
      <c r="E170" s="5" t="s">
        <v>555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 x14ac:dyDescent="0.2">
      <c r="A171" s="3" t="s">
        <v>475</v>
      </c>
      <c r="B171" s="3" t="s">
        <v>551</v>
      </c>
      <c r="C171" s="3" t="s">
        <v>556</v>
      </c>
      <c r="D171" s="2"/>
      <c r="E171" s="5" t="s">
        <v>221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 x14ac:dyDescent="0.2">
      <c r="A172" s="3" t="s">
        <v>475</v>
      </c>
      <c r="B172" s="3" t="s">
        <v>551</v>
      </c>
      <c r="C172" s="3" t="s">
        <v>556</v>
      </c>
      <c r="D172" s="3" t="s">
        <v>554</v>
      </c>
      <c r="E172" s="5" t="s">
        <v>555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 x14ac:dyDescent="0.2">
      <c r="A173" s="3" t="s">
        <v>475</v>
      </c>
      <c r="B173" s="3" t="s">
        <v>17</v>
      </c>
      <c r="C173" s="3"/>
      <c r="D173" s="3"/>
      <c r="E173" s="31" t="s">
        <v>18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 x14ac:dyDescent="0.2">
      <c r="A174" s="42" t="s">
        <v>475</v>
      </c>
      <c r="B174" s="42" t="s">
        <v>17</v>
      </c>
      <c r="C174" s="42" t="s">
        <v>78</v>
      </c>
      <c r="D174" s="42"/>
      <c r="E174" s="44" t="s">
        <v>79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 x14ac:dyDescent="0.2">
      <c r="A175" s="42" t="s">
        <v>475</v>
      </c>
      <c r="B175" s="42" t="s">
        <v>17</v>
      </c>
      <c r="C175" s="42" t="s">
        <v>78</v>
      </c>
      <c r="D175" s="42" t="s">
        <v>499</v>
      </c>
      <c r="E175" s="44" t="s">
        <v>500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 x14ac:dyDescent="0.2">
      <c r="A176" s="42" t="s">
        <v>475</v>
      </c>
      <c r="B176" s="42" t="s">
        <v>17</v>
      </c>
      <c r="C176" s="42" t="s">
        <v>279</v>
      </c>
      <c r="D176" s="42"/>
      <c r="E176" s="11" t="s">
        <v>79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 x14ac:dyDescent="0.2">
      <c r="A177" s="3" t="s">
        <v>475</v>
      </c>
      <c r="B177" s="3" t="s">
        <v>17</v>
      </c>
      <c r="C177" s="3" t="s">
        <v>279</v>
      </c>
      <c r="D177" s="3" t="s">
        <v>194</v>
      </c>
      <c r="E177" s="5" t="s">
        <v>195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 x14ac:dyDescent="0.2">
      <c r="A178" s="3" t="s">
        <v>475</v>
      </c>
      <c r="B178" s="3" t="s">
        <v>557</v>
      </c>
      <c r="C178" s="2"/>
      <c r="D178" s="2"/>
      <c r="E178" s="5" t="s">
        <v>558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 x14ac:dyDescent="0.2">
      <c r="A179" s="3" t="s">
        <v>475</v>
      </c>
      <c r="B179" s="3" t="s">
        <v>557</v>
      </c>
      <c r="C179" s="3" t="s">
        <v>315</v>
      </c>
      <c r="D179" s="2"/>
      <c r="E179" s="31" t="s">
        <v>354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 x14ac:dyDescent="0.2">
      <c r="A180" s="3" t="s">
        <v>475</v>
      </c>
      <c r="B180" s="3" t="s">
        <v>557</v>
      </c>
      <c r="C180" s="3" t="s">
        <v>315</v>
      </c>
      <c r="D180" s="3" t="s">
        <v>153</v>
      </c>
      <c r="E180" s="31" t="s">
        <v>154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 x14ac:dyDescent="0.2">
      <c r="A181" s="3" t="s">
        <v>475</v>
      </c>
      <c r="B181" s="3" t="s">
        <v>557</v>
      </c>
      <c r="C181" s="3" t="s">
        <v>316</v>
      </c>
      <c r="D181" s="3"/>
      <c r="E181" s="31" t="s">
        <v>355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hidden="1" customHeight="1" x14ac:dyDescent="0.2">
      <c r="A182" s="3" t="s">
        <v>475</v>
      </c>
      <c r="B182" s="3" t="s">
        <v>557</v>
      </c>
      <c r="C182" s="3" t="s">
        <v>316</v>
      </c>
      <c r="D182" s="3" t="s">
        <v>153</v>
      </c>
      <c r="E182" s="31" t="s">
        <v>154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idden="1" x14ac:dyDescent="0.2">
      <c r="A183" s="3" t="s">
        <v>475</v>
      </c>
      <c r="B183" s="3" t="s">
        <v>557</v>
      </c>
      <c r="C183" s="3" t="s">
        <v>317</v>
      </c>
      <c r="D183" s="3"/>
      <c r="E183" s="31" t="s">
        <v>356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idden="1" x14ac:dyDescent="0.2">
      <c r="A184" s="3" t="s">
        <v>475</v>
      </c>
      <c r="B184" s="3" t="s">
        <v>557</v>
      </c>
      <c r="C184" s="3" t="s">
        <v>317</v>
      </c>
      <c r="D184" s="3" t="s">
        <v>481</v>
      </c>
      <c r="E184" s="31" t="s">
        <v>482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 x14ac:dyDescent="0.2">
      <c r="A185" s="3" t="s">
        <v>475</v>
      </c>
      <c r="B185" s="3" t="s">
        <v>557</v>
      </c>
      <c r="C185" s="3" t="s">
        <v>198</v>
      </c>
      <c r="D185" s="3"/>
      <c r="E185" s="31" t="s">
        <v>272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idden="1" x14ac:dyDescent="0.2">
      <c r="A186" s="3" t="s">
        <v>475</v>
      </c>
      <c r="B186" s="3" t="s">
        <v>557</v>
      </c>
      <c r="C186" s="3" t="s">
        <v>198</v>
      </c>
      <c r="D186" s="3" t="s">
        <v>561</v>
      </c>
      <c r="E186" s="31" t="s">
        <v>562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hidden="1" customHeight="1" x14ac:dyDescent="0.2">
      <c r="A187" s="3" t="s">
        <v>475</v>
      </c>
      <c r="B187" s="3" t="s">
        <v>557</v>
      </c>
      <c r="C187" s="3" t="s">
        <v>318</v>
      </c>
      <c r="D187" s="3"/>
      <c r="E187" s="31" t="s">
        <v>357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hidden="1" customHeight="1" x14ac:dyDescent="0.2">
      <c r="A188" s="3" t="s">
        <v>475</v>
      </c>
      <c r="B188" s="3" t="s">
        <v>557</v>
      </c>
      <c r="C188" s="3" t="s">
        <v>318</v>
      </c>
      <c r="D188" s="3" t="s">
        <v>153</v>
      </c>
      <c r="E188" s="31" t="s">
        <v>154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hidden="1" customHeight="1" x14ac:dyDescent="0.2">
      <c r="A189" s="3" t="s">
        <v>475</v>
      </c>
      <c r="B189" s="3" t="s">
        <v>557</v>
      </c>
      <c r="C189" s="3" t="s">
        <v>319</v>
      </c>
      <c r="D189" s="3"/>
      <c r="E189" s="31" t="s">
        <v>358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hidden="1" customHeight="1" x14ac:dyDescent="0.2">
      <c r="A190" s="3" t="s">
        <v>475</v>
      </c>
      <c r="B190" s="3" t="s">
        <v>557</v>
      </c>
      <c r="C190" s="3" t="s">
        <v>319</v>
      </c>
      <c r="D190" s="3" t="s">
        <v>153</v>
      </c>
      <c r="E190" s="31" t="s">
        <v>154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hidden="1" customHeight="1" x14ac:dyDescent="0.2">
      <c r="A191" s="3" t="s">
        <v>475</v>
      </c>
      <c r="B191" s="3" t="s">
        <v>557</v>
      </c>
      <c r="C191" s="3" t="s">
        <v>284</v>
      </c>
      <c r="D191" s="3"/>
      <c r="E191" s="31" t="s">
        <v>297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hidden="1" customHeight="1" x14ac:dyDescent="0.2">
      <c r="A192" s="3" t="s">
        <v>475</v>
      </c>
      <c r="B192" s="3" t="s">
        <v>557</v>
      </c>
      <c r="C192" s="3" t="s">
        <v>284</v>
      </c>
      <c r="D192" s="3" t="s">
        <v>153</v>
      </c>
      <c r="E192" s="31" t="s">
        <v>154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hidden="1" customHeight="1" x14ac:dyDescent="0.2">
      <c r="A193" s="3" t="s">
        <v>475</v>
      </c>
      <c r="B193" s="3" t="s">
        <v>557</v>
      </c>
      <c r="C193" s="3" t="s">
        <v>372</v>
      </c>
      <c r="D193" s="3"/>
      <c r="E193" s="31" t="s">
        <v>356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hidden="1" customHeight="1" x14ac:dyDescent="0.2">
      <c r="A194" s="3" t="s">
        <v>475</v>
      </c>
      <c r="B194" s="3" t="s">
        <v>557</v>
      </c>
      <c r="C194" s="3" t="s">
        <v>372</v>
      </c>
      <c r="D194" s="3" t="s">
        <v>481</v>
      </c>
      <c r="E194" s="31" t="s">
        <v>482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 x14ac:dyDescent="0.2">
      <c r="A195" s="3" t="s">
        <v>475</v>
      </c>
      <c r="B195" s="3" t="s">
        <v>557</v>
      </c>
      <c r="C195" s="3" t="s">
        <v>80</v>
      </c>
      <c r="D195" s="2"/>
      <c r="E195" s="5" t="s">
        <v>222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7.100000000000001" customHeight="1" x14ac:dyDescent="0.2">
      <c r="A196" s="3" t="s">
        <v>475</v>
      </c>
      <c r="B196" s="3" t="s">
        <v>557</v>
      </c>
      <c r="C196" s="3" t="s">
        <v>80</v>
      </c>
      <c r="D196" s="42" t="s">
        <v>559</v>
      </c>
      <c r="E196" s="11" t="s">
        <v>560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 x14ac:dyDescent="0.2">
      <c r="A197" s="3" t="s">
        <v>475</v>
      </c>
      <c r="B197" s="3" t="s">
        <v>557</v>
      </c>
      <c r="C197" s="3" t="s">
        <v>80</v>
      </c>
      <c r="D197" s="42"/>
      <c r="E197" s="5" t="s">
        <v>222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7.100000000000001" customHeight="1" x14ac:dyDescent="0.2">
      <c r="A198" s="3" t="s">
        <v>475</v>
      </c>
      <c r="B198" s="3" t="s">
        <v>557</v>
      </c>
      <c r="C198" s="3" t="s">
        <v>80</v>
      </c>
      <c r="D198" s="42" t="s">
        <v>499</v>
      </c>
      <c r="E198" s="44" t="s">
        <v>500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 x14ac:dyDescent="0.2">
      <c r="A199" s="3" t="s">
        <v>475</v>
      </c>
      <c r="B199" s="3" t="s">
        <v>557</v>
      </c>
      <c r="C199" s="3" t="s">
        <v>320</v>
      </c>
      <c r="D199" s="42"/>
      <c r="E199" s="31" t="s">
        <v>359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 x14ac:dyDescent="0.2">
      <c r="A200" s="3" t="s">
        <v>475</v>
      </c>
      <c r="B200" s="3" t="s">
        <v>557</v>
      </c>
      <c r="C200" s="3" t="s">
        <v>320</v>
      </c>
      <c r="D200" s="42" t="s">
        <v>499</v>
      </c>
      <c r="E200" s="44" t="s">
        <v>500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 x14ac:dyDescent="0.2">
      <c r="A201" s="3" t="s">
        <v>475</v>
      </c>
      <c r="B201" s="3" t="s">
        <v>390</v>
      </c>
      <c r="C201" s="3"/>
      <c r="D201" s="42"/>
      <c r="E201" s="44" t="s">
        <v>414</v>
      </c>
      <c r="F201" s="18"/>
      <c r="G201" s="17"/>
      <c r="H201" s="17"/>
      <c r="I201" s="40">
        <f>I202+I204</f>
        <v>0</v>
      </c>
      <c r="J201" s="39">
        <f t="shared" ref="J201:J264" si="7">K201-I201</f>
        <v>0</v>
      </c>
      <c r="K201" s="40">
        <f>K202+K204</f>
        <v>0</v>
      </c>
      <c r="L201" s="40">
        <f>L202+L204</f>
        <v>0</v>
      </c>
    </row>
    <row r="202" spans="1:12" ht="39" customHeight="1" x14ac:dyDescent="0.2">
      <c r="A202" s="3" t="s">
        <v>475</v>
      </c>
      <c r="B202" s="3" t="s">
        <v>390</v>
      </c>
      <c r="C202" s="3" t="s">
        <v>553</v>
      </c>
      <c r="D202" s="42"/>
      <c r="E202" s="5" t="s">
        <v>220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 x14ac:dyDescent="0.2">
      <c r="A203" s="3" t="s">
        <v>475</v>
      </c>
      <c r="B203" s="3" t="s">
        <v>390</v>
      </c>
      <c r="C203" s="3" t="s">
        <v>553</v>
      </c>
      <c r="D203" s="42" t="s">
        <v>499</v>
      </c>
      <c r="E203" s="44" t="s">
        <v>500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 x14ac:dyDescent="0.2">
      <c r="A204" s="3" t="s">
        <v>475</v>
      </c>
      <c r="B204" s="3" t="s">
        <v>390</v>
      </c>
      <c r="C204" s="3" t="s">
        <v>556</v>
      </c>
      <c r="D204" s="42"/>
      <c r="E204" s="5" t="s">
        <v>221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 x14ac:dyDescent="0.2">
      <c r="A205" s="3" t="s">
        <v>475</v>
      </c>
      <c r="B205" s="3" t="s">
        <v>390</v>
      </c>
      <c r="C205" s="3" t="s">
        <v>556</v>
      </c>
      <c r="D205" s="42" t="s">
        <v>499</v>
      </c>
      <c r="E205" s="44" t="s">
        <v>500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 x14ac:dyDescent="0.2">
      <c r="A206" s="1" t="s">
        <v>563</v>
      </c>
      <c r="B206" s="7"/>
      <c r="C206" s="7"/>
      <c r="D206" s="7"/>
      <c r="E206" s="28" t="s">
        <v>564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 x14ac:dyDescent="0.2">
      <c r="A207" s="3" t="s">
        <v>563</v>
      </c>
      <c r="B207" s="30" t="s">
        <v>92</v>
      </c>
      <c r="C207" s="33"/>
      <c r="D207" s="2"/>
      <c r="E207" s="31" t="s">
        <v>96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 x14ac:dyDescent="0.2">
      <c r="A208" s="3" t="s">
        <v>563</v>
      </c>
      <c r="B208" s="30" t="s">
        <v>92</v>
      </c>
      <c r="C208" s="30" t="s">
        <v>93</v>
      </c>
      <c r="D208" s="2"/>
      <c r="E208" s="31" t="s">
        <v>97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 x14ac:dyDescent="0.2">
      <c r="A209" s="3" t="s">
        <v>563</v>
      </c>
      <c r="B209" s="30" t="s">
        <v>92</v>
      </c>
      <c r="C209" s="30" t="s">
        <v>93</v>
      </c>
      <c r="D209" s="3" t="s">
        <v>499</v>
      </c>
      <c r="E209" s="31" t="s">
        <v>500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 x14ac:dyDescent="0.2">
      <c r="A210" s="3" t="s">
        <v>563</v>
      </c>
      <c r="B210" s="3" t="s">
        <v>565</v>
      </c>
      <c r="C210" s="2"/>
      <c r="D210" s="2"/>
      <c r="E210" s="5" t="s">
        <v>566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 x14ac:dyDescent="0.2">
      <c r="A211" s="3" t="s">
        <v>563</v>
      </c>
      <c r="B211" s="3" t="s">
        <v>565</v>
      </c>
      <c r="C211" s="3" t="s">
        <v>567</v>
      </c>
      <c r="D211" s="2"/>
      <c r="E211" s="5" t="s">
        <v>548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 x14ac:dyDescent="0.2">
      <c r="A212" s="3" t="s">
        <v>563</v>
      </c>
      <c r="B212" s="3" t="s">
        <v>565</v>
      </c>
      <c r="C212" s="3" t="s">
        <v>567</v>
      </c>
      <c r="D212" s="3" t="s">
        <v>499</v>
      </c>
      <c r="E212" s="5" t="s">
        <v>500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hidden="1" customHeight="1" x14ac:dyDescent="0.2">
      <c r="A213" s="3" t="s">
        <v>563</v>
      </c>
      <c r="B213" s="3" t="s">
        <v>565</v>
      </c>
      <c r="C213" s="3" t="s">
        <v>155</v>
      </c>
      <c r="D213" s="3"/>
      <c r="E213" s="5" t="s">
        <v>156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7.100000000000001" hidden="1" customHeight="1" x14ac:dyDescent="0.2">
      <c r="A214" s="3" t="s">
        <v>563</v>
      </c>
      <c r="B214" s="3" t="s">
        <v>565</v>
      </c>
      <c r="C214" s="3" t="s">
        <v>155</v>
      </c>
      <c r="D214" s="3" t="s">
        <v>499</v>
      </c>
      <c r="E214" s="5" t="s">
        <v>500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 x14ac:dyDescent="0.2">
      <c r="A215" s="3" t="s">
        <v>563</v>
      </c>
      <c r="B215" s="3" t="s">
        <v>565</v>
      </c>
      <c r="C215" s="3" t="s">
        <v>568</v>
      </c>
      <c r="D215" s="2"/>
      <c r="E215" s="5" t="s">
        <v>223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7.100000000000001" customHeight="1" x14ac:dyDescent="0.2">
      <c r="A216" s="3" t="s">
        <v>563</v>
      </c>
      <c r="B216" s="3" t="s">
        <v>565</v>
      </c>
      <c r="C216" s="3" t="s">
        <v>568</v>
      </c>
      <c r="D216" s="3" t="s">
        <v>499</v>
      </c>
      <c r="E216" s="5" t="s">
        <v>500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 x14ac:dyDescent="0.2">
      <c r="A217" s="3" t="s">
        <v>563</v>
      </c>
      <c r="B217" s="3" t="s">
        <v>565</v>
      </c>
      <c r="C217" s="3" t="s">
        <v>569</v>
      </c>
      <c r="D217" s="2"/>
      <c r="E217" s="5" t="s">
        <v>224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7.100000000000001" customHeight="1" x14ac:dyDescent="0.2">
      <c r="A218" s="3" t="s">
        <v>563</v>
      </c>
      <c r="B218" s="3" t="s">
        <v>565</v>
      </c>
      <c r="C218" s="3" t="s">
        <v>569</v>
      </c>
      <c r="D218" s="3" t="s">
        <v>499</v>
      </c>
      <c r="E218" s="5" t="s">
        <v>500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 x14ac:dyDescent="0.2">
      <c r="A219" s="3" t="s">
        <v>563</v>
      </c>
      <c r="B219" s="3" t="s">
        <v>565</v>
      </c>
      <c r="C219" s="3" t="s">
        <v>570</v>
      </c>
      <c r="D219" s="2"/>
      <c r="E219" s="5" t="s">
        <v>91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7.100000000000001" customHeight="1" x14ac:dyDescent="0.2">
      <c r="A220" s="3" t="s">
        <v>563</v>
      </c>
      <c r="B220" s="3" t="s">
        <v>565</v>
      </c>
      <c r="C220" s="3" t="s">
        <v>570</v>
      </c>
      <c r="D220" s="3" t="s">
        <v>499</v>
      </c>
      <c r="E220" s="5" t="s">
        <v>500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 x14ac:dyDescent="0.2">
      <c r="A221" s="29" t="s">
        <v>563</v>
      </c>
      <c r="B221" s="30" t="s">
        <v>565</v>
      </c>
      <c r="C221" s="30" t="s">
        <v>100</v>
      </c>
      <c r="D221" s="2"/>
      <c r="E221" s="31" t="s">
        <v>101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7.100000000000001" customHeight="1" x14ac:dyDescent="0.2">
      <c r="A222" s="29" t="s">
        <v>563</v>
      </c>
      <c r="B222" s="30" t="s">
        <v>565</v>
      </c>
      <c r="C222" s="30" t="s">
        <v>100</v>
      </c>
      <c r="D222" s="3" t="s">
        <v>499</v>
      </c>
      <c r="E222" s="31" t="s">
        <v>500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hidden="1" customHeight="1" x14ac:dyDescent="0.2">
      <c r="A223" s="29" t="s">
        <v>563</v>
      </c>
      <c r="B223" s="30" t="s">
        <v>565</v>
      </c>
      <c r="C223" s="30" t="s">
        <v>157</v>
      </c>
      <c r="D223" s="3"/>
      <c r="E223" s="5" t="s">
        <v>225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7.100000000000001" hidden="1" customHeight="1" x14ac:dyDescent="0.2">
      <c r="A224" s="29" t="s">
        <v>563</v>
      </c>
      <c r="B224" s="30" t="s">
        <v>565</v>
      </c>
      <c r="C224" s="30" t="s">
        <v>157</v>
      </c>
      <c r="D224" s="3" t="s">
        <v>499</v>
      </c>
      <c r="E224" s="5" t="s">
        <v>500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 x14ac:dyDescent="0.2">
      <c r="A225" s="29" t="s">
        <v>563</v>
      </c>
      <c r="B225" s="30" t="s">
        <v>565</v>
      </c>
      <c r="C225" s="30" t="s">
        <v>102</v>
      </c>
      <c r="D225" s="2"/>
      <c r="E225" s="31" t="s">
        <v>103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7.100000000000001" customHeight="1" x14ac:dyDescent="0.2">
      <c r="A226" s="29" t="s">
        <v>563</v>
      </c>
      <c r="B226" s="30" t="s">
        <v>565</v>
      </c>
      <c r="C226" s="30" t="s">
        <v>102</v>
      </c>
      <c r="D226" s="3" t="s">
        <v>499</v>
      </c>
      <c r="E226" s="31" t="s">
        <v>500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7.100000000000001" customHeight="1" x14ac:dyDescent="0.2">
      <c r="A227" s="3" t="s">
        <v>563</v>
      </c>
      <c r="B227" s="3" t="s">
        <v>573</v>
      </c>
      <c r="C227" s="2"/>
      <c r="D227" s="2"/>
      <c r="E227" s="5" t="s">
        <v>574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 x14ac:dyDescent="0.2">
      <c r="A228" s="3" t="s">
        <v>563</v>
      </c>
      <c r="B228" s="3" t="s">
        <v>573</v>
      </c>
      <c r="C228" s="3" t="s">
        <v>567</v>
      </c>
      <c r="D228" s="2"/>
      <c r="E228" s="5" t="s">
        <v>548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 x14ac:dyDescent="0.2">
      <c r="A229" s="3" t="s">
        <v>563</v>
      </c>
      <c r="B229" s="3" t="s">
        <v>573</v>
      </c>
      <c r="C229" s="3" t="s">
        <v>567</v>
      </c>
      <c r="D229" s="3" t="s">
        <v>499</v>
      </c>
      <c r="E229" s="5" t="s">
        <v>500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 x14ac:dyDescent="0.2">
      <c r="A230" s="3" t="s">
        <v>563</v>
      </c>
      <c r="B230" s="3" t="s">
        <v>573</v>
      </c>
      <c r="C230" s="3" t="s">
        <v>568</v>
      </c>
      <c r="D230" s="2"/>
      <c r="E230" s="5" t="s">
        <v>223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 x14ac:dyDescent="0.2">
      <c r="A231" s="3" t="s">
        <v>563</v>
      </c>
      <c r="B231" s="3" t="s">
        <v>573</v>
      </c>
      <c r="C231" s="3" t="s">
        <v>568</v>
      </c>
      <c r="D231" s="3" t="s">
        <v>499</v>
      </c>
      <c r="E231" s="5" t="s">
        <v>500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 x14ac:dyDescent="0.2">
      <c r="A232" s="3" t="s">
        <v>563</v>
      </c>
      <c r="B232" s="3" t="s">
        <v>573</v>
      </c>
      <c r="C232" s="3" t="s">
        <v>570</v>
      </c>
      <c r="D232" s="2"/>
      <c r="E232" s="5" t="s">
        <v>91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7.100000000000001" customHeight="1" x14ac:dyDescent="0.2">
      <c r="A233" s="3" t="s">
        <v>563</v>
      </c>
      <c r="B233" s="3" t="s">
        <v>573</v>
      </c>
      <c r="C233" s="3" t="s">
        <v>570</v>
      </c>
      <c r="D233" s="3" t="s">
        <v>499</v>
      </c>
      <c r="E233" s="5" t="s">
        <v>500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 x14ac:dyDescent="0.2">
      <c r="A234" s="3" t="s">
        <v>563</v>
      </c>
      <c r="B234" s="3" t="s">
        <v>573</v>
      </c>
      <c r="C234" s="3" t="s">
        <v>572</v>
      </c>
      <c r="D234" s="2"/>
      <c r="E234" s="5" t="s">
        <v>219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7.100000000000001" customHeight="1" x14ac:dyDescent="0.2">
      <c r="A235" s="3" t="s">
        <v>563</v>
      </c>
      <c r="B235" s="3" t="s">
        <v>573</v>
      </c>
      <c r="C235" s="3" t="s">
        <v>572</v>
      </c>
      <c r="D235" s="3" t="s">
        <v>499</v>
      </c>
      <c r="E235" s="5" t="s">
        <v>500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 x14ac:dyDescent="0.2">
      <c r="A236" s="29" t="s">
        <v>563</v>
      </c>
      <c r="B236" s="30" t="s">
        <v>573</v>
      </c>
      <c r="C236" s="30" t="s">
        <v>100</v>
      </c>
      <c r="D236" s="2"/>
      <c r="E236" s="31" t="s">
        <v>101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7.100000000000001" customHeight="1" x14ac:dyDescent="0.2">
      <c r="A237" s="29" t="s">
        <v>563</v>
      </c>
      <c r="B237" s="30" t="s">
        <v>573</v>
      </c>
      <c r="C237" s="30" t="s">
        <v>100</v>
      </c>
      <c r="D237" s="3" t="s">
        <v>499</v>
      </c>
      <c r="E237" s="31" t="s">
        <v>500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 x14ac:dyDescent="0.2">
      <c r="A238" s="29" t="s">
        <v>563</v>
      </c>
      <c r="B238" s="30" t="s">
        <v>573</v>
      </c>
      <c r="C238" s="30" t="s">
        <v>102</v>
      </c>
      <c r="D238" s="2"/>
      <c r="E238" s="31" t="s">
        <v>103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7.100000000000001" customHeight="1" x14ac:dyDescent="0.2">
      <c r="A239" s="29" t="s">
        <v>563</v>
      </c>
      <c r="B239" s="30" t="s">
        <v>573</v>
      </c>
      <c r="C239" s="30" t="s">
        <v>102</v>
      </c>
      <c r="D239" s="3" t="s">
        <v>499</v>
      </c>
      <c r="E239" s="31" t="s">
        <v>500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 x14ac:dyDescent="0.2">
      <c r="A240" s="3" t="s">
        <v>563</v>
      </c>
      <c r="B240" s="3" t="s">
        <v>573</v>
      </c>
      <c r="C240" s="3" t="s">
        <v>575</v>
      </c>
      <c r="D240" s="2"/>
      <c r="E240" s="5" t="s">
        <v>548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7.100000000000001" customHeight="1" x14ac:dyDescent="0.2">
      <c r="A241" s="3" t="s">
        <v>563</v>
      </c>
      <c r="B241" s="3" t="s">
        <v>573</v>
      </c>
      <c r="C241" s="3" t="s">
        <v>575</v>
      </c>
      <c r="D241" s="3" t="s">
        <v>499</v>
      </c>
      <c r="E241" s="5" t="s">
        <v>500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 x14ac:dyDescent="0.2">
      <c r="A242" s="3" t="s">
        <v>563</v>
      </c>
      <c r="B242" s="3" t="s">
        <v>573</v>
      </c>
      <c r="C242" s="3" t="s">
        <v>576</v>
      </c>
      <c r="D242" s="2"/>
      <c r="E242" s="5" t="s">
        <v>223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7.100000000000001" customHeight="1" x14ac:dyDescent="0.2">
      <c r="A243" s="3" t="s">
        <v>563</v>
      </c>
      <c r="B243" s="3" t="s">
        <v>573</v>
      </c>
      <c r="C243" s="3" t="s">
        <v>576</v>
      </c>
      <c r="D243" s="3" t="s">
        <v>499</v>
      </c>
      <c r="E243" s="5" t="s">
        <v>500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 x14ac:dyDescent="0.2">
      <c r="A244" s="3" t="s">
        <v>563</v>
      </c>
      <c r="B244" s="3" t="s">
        <v>573</v>
      </c>
      <c r="C244" s="3" t="s">
        <v>577</v>
      </c>
      <c r="D244" s="2"/>
      <c r="E244" s="5" t="s">
        <v>72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7.100000000000001" customHeight="1" x14ac:dyDescent="0.2">
      <c r="A245" s="3" t="s">
        <v>563</v>
      </c>
      <c r="B245" s="3" t="s">
        <v>573</v>
      </c>
      <c r="C245" s="3" t="s">
        <v>577</v>
      </c>
      <c r="D245" s="3" t="s">
        <v>499</v>
      </c>
      <c r="E245" s="5" t="s">
        <v>500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hidden="1" customHeight="1" x14ac:dyDescent="0.2">
      <c r="A246" s="3" t="s">
        <v>563</v>
      </c>
      <c r="B246" s="3" t="s">
        <v>573</v>
      </c>
      <c r="C246" s="30" t="s">
        <v>158</v>
      </c>
      <c r="D246" s="3"/>
      <c r="E246" s="5" t="s">
        <v>159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7.100000000000001" hidden="1" customHeight="1" x14ac:dyDescent="0.2">
      <c r="A247" s="3" t="s">
        <v>563</v>
      </c>
      <c r="B247" s="3" t="s">
        <v>573</v>
      </c>
      <c r="C247" s="30" t="s">
        <v>158</v>
      </c>
      <c r="D247" s="3" t="s">
        <v>499</v>
      </c>
      <c r="E247" s="5" t="s">
        <v>500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 x14ac:dyDescent="0.2">
      <c r="A248" s="29" t="s">
        <v>563</v>
      </c>
      <c r="B248" s="30" t="s">
        <v>573</v>
      </c>
      <c r="C248" s="30" t="s">
        <v>81</v>
      </c>
      <c r="D248" s="2"/>
      <c r="E248" s="5" t="s">
        <v>223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7.100000000000001" customHeight="1" x14ac:dyDescent="0.2">
      <c r="A249" s="29" t="s">
        <v>563</v>
      </c>
      <c r="B249" s="30" t="s">
        <v>573</v>
      </c>
      <c r="C249" s="30" t="s">
        <v>81</v>
      </c>
      <c r="D249" s="3" t="s">
        <v>499</v>
      </c>
      <c r="E249" s="31" t="s">
        <v>500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 x14ac:dyDescent="0.2">
      <c r="A250" s="3" t="s">
        <v>563</v>
      </c>
      <c r="B250" s="3" t="s">
        <v>573</v>
      </c>
      <c r="C250" s="3" t="s">
        <v>578</v>
      </c>
      <c r="D250" s="2"/>
      <c r="E250" s="5" t="s">
        <v>571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7.100000000000001" customHeight="1" x14ac:dyDescent="0.2">
      <c r="A251" s="3" t="s">
        <v>563</v>
      </c>
      <c r="B251" s="3" t="s">
        <v>573</v>
      </c>
      <c r="C251" s="3" t="s">
        <v>578</v>
      </c>
      <c r="D251" s="3" t="s">
        <v>499</v>
      </c>
      <c r="E251" s="5" t="s">
        <v>500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hidden="1" customHeight="1" x14ac:dyDescent="0.2">
      <c r="A252" s="3" t="s">
        <v>563</v>
      </c>
      <c r="B252" s="3" t="s">
        <v>573</v>
      </c>
      <c r="C252" s="30" t="s">
        <v>160</v>
      </c>
      <c r="D252" s="3"/>
      <c r="E252" s="5" t="s">
        <v>226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7.100000000000001" hidden="1" customHeight="1" x14ac:dyDescent="0.2">
      <c r="A253" s="3" t="s">
        <v>563</v>
      </c>
      <c r="B253" s="3" t="s">
        <v>573</v>
      </c>
      <c r="C253" s="30" t="s">
        <v>160</v>
      </c>
      <c r="D253" s="3" t="s">
        <v>499</v>
      </c>
      <c r="E253" s="5" t="s">
        <v>500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 x14ac:dyDescent="0.2">
      <c r="A254" s="29" t="s">
        <v>563</v>
      </c>
      <c r="B254" s="30" t="s">
        <v>573</v>
      </c>
      <c r="C254" s="30" t="s">
        <v>104</v>
      </c>
      <c r="D254" s="2"/>
      <c r="E254" s="31" t="s">
        <v>105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7.100000000000001" customHeight="1" x14ac:dyDescent="0.2">
      <c r="A255" s="29" t="s">
        <v>563</v>
      </c>
      <c r="B255" s="30" t="s">
        <v>573</v>
      </c>
      <c r="C255" s="30" t="s">
        <v>104</v>
      </c>
      <c r="D255" s="3" t="s">
        <v>499</v>
      </c>
      <c r="E255" s="31" t="s">
        <v>500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 x14ac:dyDescent="0.2">
      <c r="A256" s="3" t="s">
        <v>563</v>
      </c>
      <c r="B256" s="3" t="s">
        <v>573</v>
      </c>
      <c r="C256" s="3" t="s">
        <v>579</v>
      </c>
      <c r="D256" s="2"/>
      <c r="E256" s="5" t="s">
        <v>580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7.100000000000001" customHeight="1" x14ac:dyDescent="0.2">
      <c r="A257" s="3" t="s">
        <v>563</v>
      </c>
      <c r="B257" s="3" t="s">
        <v>573</v>
      </c>
      <c r="C257" s="3" t="s">
        <v>579</v>
      </c>
      <c r="D257" s="3" t="s">
        <v>499</v>
      </c>
      <c r="E257" s="5" t="s">
        <v>500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 x14ac:dyDescent="0.2">
      <c r="A258" s="3" t="s">
        <v>563</v>
      </c>
      <c r="B258" s="3" t="s">
        <v>581</v>
      </c>
      <c r="C258" s="2"/>
      <c r="D258" s="2"/>
      <c r="E258" s="5" t="s">
        <v>582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7.100000000000001" customHeight="1" x14ac:dyDescent="0.2">
      <c r="A259" s="3" t="s">
        <v>563</v>
      </c>
      <c r="B259" s="3" t="s">
        <v>581</v>
      </c>
      <c r="C259" s="3" t="s">
        <v>567</v>
      </c>
      <c r="D259" s="2"/>
      <c r="E259" s="5" t="s">
        <v>548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7.100000000000001" customHeight="1" x14ac:dyDescent="0.2">
      <c r="A260" s="3" t="s">
        <v>563</v>
      </c>
      <c r="B260" s="3" t="s">
        <v>581</v>
      </c>
      <c r="C260" s="3" t="s">
        <v>567</v>
      </c>
      <c r="D260" s="3" t="s">
        <v>499</v>
      </c>
      <c r="E260" s="5" t="s">
        <v>500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 x14ac:dyDescent="0.2">
      <c r="A261" s="3" t="s">
        <v>563</v>
      </c>
      <c r="B261" s="3" t="s">
        <v>581</v>
      </c>
      <c r="C261" s="3" t="s">
        <v>568</v>
      </c>
      <c r="D261" s="2"/>
      <c r="E261" s="5" t="s">
        <v>223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7.100000000000001" customHeight="1" x14ac:dyDescent="0.2">
      <c r="A262" s="3" t="s">
        <v>563</v>
      </c>
      <c r="B262" s="3" t="s">
        <v>581</v>
      </c>
      <c r="C262" s="3" t="s">
        <v>568</v>
      </c>
      <c r="D262" s="3" t="s">
        <v>499</v>
      </c>
      <c r="E262" s="5" t="s">
        <v>500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 x14ac:dyDescent="0.2">
      <c r="A263" s="3" t="s">
        <v>563</v>
      </c>
      <c r="B263" s="3" t="s">
        <v>581</v>
      </c>
      <c r="C263" s="3" t="s">
        <v>569</v>
      </c>
      <c r="D263" s="2"/>
      <c r="E263" s="5" t="s">
        <v>224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7.100000000000001" customHeight="1" x14ac:dyDescent="0.2">
      <c r="A264" s="3" t="s">
        <v>563</v>
      </c>
      <c r="B264" s="3" t="s">
        <v>581</v>
      </c>
      <c r="C264" s="3" t="s">
        <v>569</v>
      </c>
      <c r="D264" s="3" t="s">
        <v>499</v>
      </c>
      <c r="E264" s="5" t="s">
        <v>500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 x14ac:dyDescent="0.2">
      <c r="A265" s="29" t="s">
        <v>563</v>
      </c>
      <c r="B265" s="30" t="s">
        <v>581</v>
      </c>
      <c r="C265" s="30" t="s">
        <v>100</v>
      </c>
      <c r="D265" s="2"/>
      <c r="E265" s="31" t="s">
        <v>101</v>
      </c>
      <c r="F265" s="16"/>
      <c r="G265" s="17"/>
      <c r="H265" s="17"/>
      <c r="I265" s="40">
        <f>I266</f>
        <v>103000</v>
      </c>
      <c r="J265" s="39">
        <f t="shared" ref="J265:J328" si="8">K265-I265</f>
        <v>-103000</v>
      </c>
      <c r="K265" s="40">
        <f>K266</f>
        <v>0</v>
      </c>
      <c r="L265" s="40">
        <f>L266</f>
        <v>0</v>
      </c>
    </row>
    <row r="266" spans="1:12" ht="17.100000000000001" customHeight="1" x14ac:dyDescent="0.2">
      <c r="A266" s="29" t="s">
        <v>563</v>
      </c>
      <c r="B266" s="30" t="s">
        <v>581</v>
      </c>
      <c r="C266" s="30" t="s">
        <v>100</v>
      </c>
      <c r="D266" s="3" t="s">
        <v>499</v>
      </c>
      <c r="E266" s="31" t="s">
        <v>500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 x14ac:dyDescent="0.2">
      <c r="A267" s="3" t="s">
        <v>563</v>
      </c>
      <c r="B267" s="3" t="s">
        <v>583</v>
      </c>
      <c r="C267" s="2"/>
      <c r="D267" s="2"/>
      <c r="E267" s="5" t="s">
        <v>584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 x14ac:dyDescent="0.2">
      <c r="A268" s="3" t="s">
        <v>563</v>
      </c>
      <c r="B268" s="3" t="s">
        <v>583</v>
      </c>
      <c r="C268" s="3" t="s">
        <v>567</v>
      </c>
      <c r="D268" s="2"/>
      <c r="E268" s="5" t="s">
        <v>548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7.100000000000001" customHeight="1" x14ac:dyDescent="0.2">
      <c r="A269" s="3" t="s">
        <v>563</v>
      </c>
      <c r="B269" s="3" t="s">
        <v>583</v>
      </c>
      <c r="C269" s="3" t="s">
        <v>567</v>
      </c>
      <c r="D269" s="3" t="s">
        <v>499</v>
      </c>
      <c r="E269" s="5" t="s">
        <v>500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 x14ac:dyDescent="0.2">
      <c r="A270" s="3" t="s">
        <v>563</v>
      </c>
      <c r="B270" s="3" t="s">
        <v>583</v>
      </c>
      <c r="C270" s="3" t="s">
        <v>568</v>
      </c>
      <c r="D270" s="2"/>
      <c r="E270" s="5" t="s">
        <v>223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7.100000000000001" customHeight="1" x14ac:dyDescent="0.2">
      <c r="A271" s="3" t="s">
        <v>563</v>
      </c>
      <c r="B271" s="3" t="s">
        <v>583</v>
      </c>
      <c r="C271" s="3" t="s">
        <v>568</v>
      </c>
      <c r="D271" s="3" t="s">
        <v>499</v>
      </c>
      <c r="E271" s="5" t="s">
        <v>500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 x14ac:dyDescent="0.2">
      <c r="A272" s="3" t="s">
        <v>563</v>
      </c>
      <c r="B272" s="3" t="s">
        <v>583</v>
      </c>
      <c r="C272" s="3" t="s">
        <v>579</v>
      </c>
      <c r="D272" s="2"/>
      <c r="E272" s="5" t="s">
        <v>580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7.100000000000001" customHeight="1" x14ac:dyDescent="0.2">
      <c r="A273" s="3" t="s">
        <v>563</v>
      </c>
      <c r="B273" s="3" t="s">
        <v>583</v>
      </c>
      <c r="C273" s="3" t="s">
        <v>579</v>
      </c>
      <c r="D273" s="3" t="s">
        <v>499</v>
      </c>
      <c r="E273" s="5" t="s">
        <v>500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 x14ac:dyDescent="0.2">
      <c r="A274" s="3" t="s">
        <v>563</v>
      </c>
      <c r="B274" s="3" t="s">
        <v>583</v>
      </c>
      <c r="C274" s="3" t="s">
        <v>106</v>
      </c>
      <c r="D274" s="3"/>
      <c r="E274" s="59" t="s">
        <v>413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7.100000000000001" customHeight="1" x14ac:dyDescent="0.2">
      <c r="A275" s="3" t="s">
        <v>563</v>
      </c>
      <c r="B275" s="3" t="s">
        <v>583</v>
      </c>
      <c r="C275" s="3" t="s">
        <v>106</v>
      </c>
      <c r="D275" s="3" t="s">
        <v>499</v>
      </c>
      <c r="E275" s="5" t="s">
        <v>500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5" ht="24.75" customHeight="1" x14ac:dyDescent="0.2">
      <c r="A276" s="3" t="s">
        <v>563</v>
      </c>
      <c r="B276" s="3" t="s">
        <v>551</v>
      </c>
      <c r="C276" s="2"/>
      <c r="D276" s="2"/>
      <c r="E276" s="5" t="s">
        <v>552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5" ht="21" x14ac:dyDescent="0.2">
      <c r="A277" s="3" t="s">
        <v>563</v>
      </c>
      <c r="B277" s="3" t="s">
        <v>551</v>
      </c>
      <c r="C277" s="3" t="s">
        <v>585</v>
      </c>
      <c r="D277" s="2"/>
      <c r="E277" s="5" t="s">
        <v>227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5" ht="17.100000000000001" customHeight="1" x14ac:dyDescent="0.2">
      <c r="A278" s="3" t="s">
        <v>563</v>
      </c>
      <c r="B278" s="3" t="s">
        <v>551</v>
      </c>
      <c r="C278" s="3" t="s">
        <v>585</v>
      </c>
      <c r="D278" s="3" t="s">
        <v>499</v>
      </c>
      <c r="E278" s="5" t="s">
        <v>500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5" ht="32.25" hidden="1" customHeight="1" x14ac:dyDescent="0.2">
      <c r="A279" s="3" t="s">
        <v>563</v>
      </c>
      <c r="B279" s="3" t="s">
        <v>551</v>
      </c>
      <c r="C279" s="3" t="s">
        <v>285</v>
      </c>
      <c r="D279" s="3"/>
      <c r="E279" s="31" t="s">
        <v>298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5" ht="17.100000000000001" hidden="1" customHeight="1" x14ac:dyDescent="0.2">
      <c r="A280" s="3" t="s">
        <v>563</v>
      </c>
      <c r="B280" s="3" t="s">
        <v>551</v>
      </c>
      <c r="C280" s="3" t="s">
        <v>285</v>
      </c>
      <c r="D280" s="3" t="s">
        <v>499</v>
      </c>
      <c r="E280" s="31" t="s">
        <v>500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5" ht="31.5" x14ac:dyDescent="0.2">
      <c r="A281" s="3" t="s">
        <v>563</v>
      </c>
      <c r="B281" s="3" t="s">
        <v>551</v>
      </c>
      <c r="C281" s="3" t="s">
        <v>586</v>
      </c>
      <c r="D281" s="2"/>
      <c r="E281" s="5" t="s">
        <v>228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5" ht="27" customHeight="1" x14ac:dyDescent="0.2">
      <c r="A282" s="3" t="s">
        <v>563</v>
      </c>
      <c r="B282" s="3" t="s">
        <v>551</v>
      </c>
      <c r="C282" s="3" t="s">
        <v>586</v>
      </c>
      <c r="D282" s="3" t="s">
        <v>554</v>
      </c>
      <c r="E282" s="5" t="s">
        <v>555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5" ht="37.5" customHeight="1" x14ac:dyDescent="0.2">
      <c r="A283" s="3" t="s">
        <v>563</v>
      </c>
      <c r="B283" s="3" t="s">
        <v>551</v>
      </c>
      <c r="C283" s="3" t="s">
        <v>586</v>
      </c>
      <c r="D283" s="2"/>
      <c r="E283" s="5" t="s">
        <v>228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5" ht="26.25" customHeight="1" x14ac:dyDescent="0.2">
      <c r="A284" s="3" t="s">
        <v>563</v>
      </c>
      <c r="B284" s="3" t="s">
        <v>551</v>
      </c>
      <c r="C284" s="3" t="s">
        <v>586</v>
      </c>
      <c r="D284" s="3" t="s">
        <v>499</v>
      </c>
      <c r="E284" s="31" t="s">
        <v>500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5" ht="31.5" x14ac:dyDescent="0.2">
      <c r="A285" s="29" t="s">
        <v>563</v>
      </c>
      <c r="B285" s="30" t="s">
        <v>551</v>
      </c>
      <c r="C285" s="30" t="s">
        <v>652</v>
      </c>
      <c r="D285" s="2"/>
      <c r="E285" s="5" t="s">
        <v>229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5" ht="23.25" customHeight="1" x14ac:dyDescent="0.2">
      <c r="A286" s="29" t="s">
        <v>563</v>
      </c>
      <c r="B286" s="30" t="s">
        <v>551</v>
      </c>
      <c r="C286" s="30" t="s">
        <v>652</v>
      </c>
      <c r="D286" s="3" t="s">
        <v>554</v>
      </c>
      <c r="E286" s="5" t="s">
        <v>555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5" ht="37.5" customHeight="1" x14ac:dyDescent="0.2">
      <c r="A287" s="29" t="s">
        <v>563</v>
      </c>
      <c r="B287" s="30" t="s">
        <v>551</v>
      </c>
      <c r="C287" s="30" t="s">
        <v>652</v>
      </c>
      <c r="D287" s="2"/>
      <c r="E287" s="5" t="s">
        <v>229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5" ht="23.25" customHeight="1" x14ac:dyDescent="0.2">
      <c r="A288" s="29" t="s">
        <v>563</v>
      </c>
      <c r="B288" s="30" t="s">
        <v>551</v>
      </c>
      <c r="C288" s="30" t="s">
        <v>652</v>
      </c>
      <c r="D288" s="3" t="s">
        <v>499</v>
      </c>
      <c r="E288" s="31" t="s">
        <v>500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 x14ac:dyDescent="0.2">
      <c r="A289" s="3" t="s">
        <v>563</v>
      </c>
      <c r="B289" s="3" t="s">
        <v>551</v>
      </c>
      <c r="C289" s="3" t="s">
        <v>391</v>
      </c>
      <c r="D289" s="2"/>
      <c r="E289" s="5" t="s">
        <v>230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 x14ac:dyDescent="0.2">
      <c r="A290" s="3" t="s">
        <v>563</v>
      </c>
      <c r="B290" s="3" t="s">
        <v>551</v>
      </c>
      <c r="C290" s="3" t="s">
        <v>391</v>
      </c>
      <c r="D290" s="3" t="s">
        <v>499</v>
      </c>
      <c r="E290" s="31" t="s">
        <v>500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hidden="1" customHeight="1" x14ac:dyDescent="0.2">
      <c r="A291" s="29" t="s">
        <v>563</v>
      </c>
      <c r="B291" s="30" t="s">
        <v>551</v>
      </c>
      <c r="C291" s="30" t="s">
        <v>181</v>
      </c>
      <c r="D291" s="2"/>
      <c r="E291" s="5" t="s">
        <v>231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hidden="1" customHeight="1" x14ac:dyDescent="0.2">
      <c r="A292" s="29" t="s">
        <v>563</v>
      </c>
      <c r="B292" s="30" t="s">
        <v>551</v>
      </c>
      <c r="C292" s="30" t="s">
        <v>181</v>
      </c>
      <c r="D292" s="3" t="s">
        <v>554</v>
      </c>
      <c r="E292" s="5" t="s">
        <v>555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 x14ac:dyDescent="0.2">
      <c r="A293" s="29" t="s">
        <v>563</v>
      </c>
      <c r="B293" s="30" t="s">
        <v>551</v>
      </c>
      <c r="C293" s="30" t="s">
        <v>106</v>
      </c>
      <c r="D293" s="2"/>
      <c r="E293" s="31" t="s">
        <v>107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 x14ac:dyDescent="0.2">
      <c r="A294" s="29" t="s">
        <v>563</v>
      </c>
      <c r="B294" s="30" t="s">
        <v>551</v>
      </c>
      <c r="C294" s="30" t="s">
        <v>106</v>
      </c>
      <c r="D294" s="3" t="s">
        <v>554</v>
      </c>
      <c r="E294" s="5" t="s">
        <v>555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 x14ac:dyDescent="0.2">
      <c r="A295" s="1" t="s">
        <v>587</v>
      </c>
      <c r="B295" s="7"/>
      <c r="C295" s="7"/>
      <c r="D295" s="7"/>
      <c r="E295" s="28" t="s">
        <v>588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7.100000000000001" customHeight="1" x14ac:dyDescent="0.2">
      <c r="A296" s="3" t="s">
        <v>587</v>
      </c>
      <c r="B296" s="3" t="s">
        <v>545</v>
      </c>
      <c r="C296" s="2"/>
      <c r="D296" s="2"/>
      <c r="E296" s="5" t="s">
        <v>546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 x14ac:dyDescent="0.2">
      <c r="A297" s="3" t="s">
        <v>587</v>
      </c>
      <c r="B297" s="3" t="s">
        <v>545</v>
      </c>
      <c r="C297" s="3" t="s">
        <v>547</v>
      </c>
      <c r="D297" s="2"/>
      <c r="E297" s="5" t="s">
        <v>548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7.100000000000001" customHeight="1" x14ac:dyDescent="0.2">
      <c r="A298" s="3" t="s">
        <v>587</v>
      </c>
      <c r="B298" s="3" t="s">
        <v>545</v>
      </c>
      <c r="C298" s="3" t="s">
        <v>547</v>
      </c>
      <c r="D298" s="3" t="s">
        <v>499</v>
      </c>
      <c r="E298" s="5" t="s">
        <v>500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 x14ac:dyDescent="0.2">
      <c r="A299" s="3" t="s">
        <v>587</v>
      </c>
      <c r="B299" s="3" t="s">
        <v>545</v>
      </c>
      <c r="C299" s="3" t="s">
        <v>589</v>
      </c>
      <c r="D299" s="2"/>
      <c r="E299" s="5" t="s">
        <v>571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7.100000000000001" customHeight="1" x14ac:dyDescent="0.2">
      <c r="A300" s="3" t="s">
        <v>587</v>
      </c>
      <c r="B300" s="3" t="s">
        <v>545</v>
      </c>
      <c r="C300" s="3" t="s">
        <v>589</v>
      </c>
      <c r="D300" s="3" t="s">
        <v>499</v>
      </c>
      <c r="E300" s="5" t="s">
        <v>500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 x14ac:dyDescent="0.2">
      <c r="A301" s="3" t="s">
        <v>587</v>
      </c>
      <c r="B301" s="3" t="s">
        <v>545</v>
      </c>
      <c r="C301" s="3" t="s">
        <v>549</v>
      </c>
      <c r="D301" s="2"/>
      <c r="E301" s="5" t="s">
        <v>219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7.100000000000001" customHeight="1" x14ac:dyDescent="0.2">
      <c r="A302" s="3" t="s">
        <v>587</v>
      </c>
      <c r="B302" s="3" t="s">
        <v>545</v>
      </c>
      <c r="C302" s="3" t="s">
        <v>549</v>
      </c>
      <c r="D302" s="3" t="s">
        <v>499</v>
      </c>
      <c r="E302" s="5" t="s">
        <v>500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 x14ac:dyDescent="0.2">
      <c r="A303" s="29" t="s">
        <v>587</v>
      </c>
      <c r="B303" s="30" t="s">
        <v>545</v>
      </c>
      <c r="C303" s="30" t="s">
        <v>108</v>
      </c>
      <c r="D303" s="2"/>
      <c r="E303" s="31" t="s">
        <v>101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7.100000000000001" customHeight="1" x14ac:dyDescent="0.2">
      <c r="A304" s="29" t="s">
        <v>587</v>
      </c>
      <c r="B304" s="30" t="s">
        <v>545</v>
      </c>
      <c r="C304" s="30" t="s">
        <v>108</v>
      </c>
      <c r="D304" s="3" t="s">
        <v>481</v>
      </c>
      <c r="E304" s="31" t="s">
        <v>482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 x14ac:dyDescent="0.2">
      <c r="A305" s="29" t="s">
        <v>587</v>
      </c>
      <c r="B305" s="30" t="s">
        <v>545</v>
      </c>
      <c r="C305" s="30" t="s">
        <v>109</v>
      </c>
      <c r="D305" s="2"/>
      <c r="E305" s="31" t="s">
        <v>105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7.100000000000001" customHeight="1" x14ac:dyDescent="0.2">
      <c r="A306" s="29" t="s">
        <v>587</v>
      </c>
      <c r="B306" s="30" t="s">
        <v>545</v>
      </c>
      <c r="C306" s="30" t="s">
        <v>109</v>
      </c>
      <c r="D306" s="3" t="s">
        <v>499</v>
      </c>
      <c r="E306" s="31" t="s">
        <v>500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 x14ac:dyDescent="0.2">
      <c r="A307" s="29" t="s">
        <v>587</v>
      </c>
      <c r="B307" s="30" t="s">
        <v>545</v>
      </c>
      <c r="C307" s="30" t="s">
        <v>110</v>
      </c>
      <c r="D307" s="2"/>
      <c r="E307" s="31" t="s">
        <v>111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7.100000000000001" customHeight="1" x14ac:dyDescent="0.2">
      <c r="A308" s="29" t="s">
        <v>587</v>
      </c>
      <c r="B308" s="30" t="s">
        <v>545</v>
      </c>
      <c r="C308" s="30" t="s">
        <v>110</v>
      </c>
      <c r="D308" s="3" t="s">
        <v>499</v>
      </c>
      <c r="E308" s="31" t="s">
        <v>500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 x14ac:dyDescent="0.2">
      <c r="A309" s="3" t="s">
        <v>587</v>
      </c>
      <c r="B309" s="3" t="s">
        <v>590</v>
      </c>
      <c r="C309" s="2"/>
      <c r="D309" s="2"/>
      <c r="E309" s="5" t="s">
        <v>591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7.100000000000001" customHeight="1" x14ac:dyDescent="0.2">
      <c r="A310" s="3" t="s">
        <v>587</v>
      </c>
      <c r="B310" s="3" t="s">
        <v>590</v>
      </c>
      <c r="C310" s="3" t="s">
        <v>592</v>
      </c>
      <c r="D310" s="2"/>
      <c r="E310" s="5" t="s">
        <v>548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7.100000000000001" customHeight="1" x14ac:dyDescent="0.2">
      <c r="A311" s="3" t="s">
        <v>587</v>
      </c>
      <c r="B311" s="3" t="s">
        <v>590</v>
      </c>
      <c r="C311" s="3" t="s">
        <v>592</v>
      </c>
      <c r="D311" s="3" t="s">
        <v>499</v>
      </c>
      <c r="E311" s="5" t="s">
        <v>500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 x14ac:dyDescent="0.2">
      <c r="A312" s="3" t="s">
        <v>587</v>
      </c>
      <c r="B312" s="3" t="s">
        <v>590</v>
      </c>
      <c r="C312" s="3" t="s">
        <v>593</v>
      </c>
      <c r="D312" s="2"/>
      <c r="E312" s="5" t="s">
        <v>232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7.100000000000001" customHeight="1" x14ac:dyDescent="0.2">
      <c r="A313" s="3" t="s">
        <v>587</v>
      </c>
      <c r="B313" s="3" t="s">
        <v>590</v>
      </c>
      <c r="C313" s="3" t="s">
        <v>593</v>
      </c>
      <c r="D313" s="3" t="s">
        <v>499</v>
      </c>
      <c r="E313" s="5" t="s">
        <v>500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hidden="1" customHeight="1" x14ac:dyDescent="0.2">
      <c r="A314" s="3" t="s">
        <v>587</v>
      </c>
      <c r="B314" s="3" t="s">
        <v>590</v>
      </c>
      <c r="C314" s="3" t="s">
        <v>161</v>
      </c>
      <c r="D314" s="3"/>
      <c r="E314" s="5" t="s">
        <v>226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7.100000000000001" hidden="1" customHeight="1" x14ac:dyDescent="0.2">
      <c r="A315" s="3" t="s">
        <v>587</v>
      </c>
      <c r="B315" s="3" t="s">
        <v>590</v>
      </c>
      <c r="C315" s="3" t="s">
        <v>161</v>
      </c>
      <c r="D315" s="3" t="s">
        <v>499</v>
      </c>
      <c r="E315" s="5" t="s">
        <v>500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 x14ac:dyDescent="0.2">
      <c r="A316" s="3" t="s">
        <v>587</v>
      </c>
      <c r="B316" s="3" t="s">
        <v>590</v>
      </c>
      <c r="C316" s="3" t="s">
        <v>594</v>
      </c>
      <c r="D316" s="2"/>
      <c r="E316" s="5" t="s">
        <v>91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7.100000000000001" customHeight="1" x14ac:dyDescent="0.2">
      <c r="A317" s="3" t="s">
        <v>587</v>
      </c>
      <c r="B317" s="3" t="s">
        <v>590</v>
      </c>
      <c r="C317" s="3" t="s">
        <v>594</v>
      </c>
      <c r="D317" s="3" t="s">
        <v>499</v>
      </c>
      <c r="E317" s="5" t="s">
        <v>500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 x14ac:dyDescent="0.2">
      <c r="A318" s="3" t="s">
        <v>587</v>
      </c>
      <c r="B318" s="3" t="s">
        <v>590</v>
      </c>
      <c r="C318" s="3" t="s">
        <v>595</v>
      </c>
      <c r="D318" s="2"/>
      <c r="E318" s="5" t="s">
        <v>219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7.100000000000001" customHeight="1" x14ac:dyDescent="0.2">
      <c r="A319" s="3" t="s">
        <v>587</v>
      </c>
      <c r="B319" s="3" t="s">
        <v>590</v>
      </c>
      <c r="C319" s="3" t="s">
        <v>595</v>
      </c>
      <c r="D319" s="3" t="s">
        <v>499</v>
      </c>
      <c r="E319" s="5" t="s">
        <v>500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 x14ac:dyDescent="0.2">
      <c r="A320" s="29" t="s">
        <v>587</v>
      </c>
      <c r="B320" s="30" t="s">
        <v>590</v>
      </c>
      <c r="C320" s="30" t="s">
        <v>112</v>
      </c>
      <c r="D320" s="2"/>
      <c r="E320" s="5" t="s">
        <v>101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7.100000000000001" customHeight="1" x14ac:dyDescent="0.2">
      <c r="A321" s="29" t="s">
        <v>587</v>
      </c>
      <c r="B321" s="30" t="s">
        <v>590</v>
      </c>
      <c r="C321" s="30" t="s">
        <v>112</v>
      </c>
      <c r="D321" s="3" t="s">
        <v>499</v>
      </c>
      <c r="E321" s="31" t="s">
        <v>500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hidden="1" customHeight="1" x14ac:dyDescent="0.2">
      <c r="A322" s="29" t="s">
        <v>587</v>
      </c>
      <c r="B322" s="30" t="s">
        <v>590</v>
      </c>
      <c r="C322" s="30" t="s">
        <v>162</v>
      </c>
      <c r="D322" s="3"/>
      <c r="E322" s="5" t="s">
        <v>233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7.100000000000001" hidden="1" customHeight="1" x14ac:dyDescent="0.2">
      <c r="A323" s="29" t="s">
        <v>587</v>
      </c>
      <c r="B323" s="30" t="s">
        <v>590</v>
      </c>
      <c r="C323" s="30" t="s">
        <v>162</v>
      </c>
      <c r="D323" s="3" t="s">
        <v>499</v>
      </c>
      <c r="E323" s="5" t="s">
        <v>500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 x14ac:dyDescent="0.2">
      <c r="A324" s="29" t="s">
        <v>587</v>
      </c>
      <c r="B324" s="30" t="s">
        <v>590</v>
      </c>
      <c r="C324" s="30" t="s">
        <v>113</v>
      </c>
      <c r="D324" s="2"/>
      <c r="E324" s="5" t="s">
        <v>103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7.100000000000001" customHeight="1" x14ac:dyDescent="0.2">
      <c r="A325" s="29" t="s">
        <v>587</v>
      </c>
      <c r="B325" s="30" t="s">
        <v>590</v>
      </c>
      <c r="C325" s="30" t="s">
        <v>113</v>
      </c>
      <c r="D325" s="3" t="s">
        <v>499</v>
      </c>
      <c r="E325" s="31" t="s">
        <v>500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 x14ac:dyDescent="0.2">
      <c r="A326" s="29" t="s">
        <v>587</v>
      </c>
      <c r="B326" s="30" t="s">
        <v>590</v>
      </c>
      <c r="C326" s="30" t="s">
        <v>138</v>
      </c>
      <c r="D326" s="2"/>
      <c r="E326" s="5" t="s">
        <v>234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7.100000000000001" customHeight="1" x14ac:dyDescent="0.2">
      <c r="A327" s="29" t="s">
        <v>587</v>
      </c>
      <c r="B327" s="30" t="s">
        <v>590</v>
      </c>
      <c r="C327" s="30" t="s">
        <v>138</v>
      </c>
      <c r="D327" s="3" t="s">
        <v>641</v>
      </c>
      <c r="E327" s="31" t="s">
        <v>642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 x14ac:dyDescent="0.2">
      <c r="A328" s="3" t="s">
        <v>587</v>
      </c>
      <c r="B328" s="3" t="s">
        <v>590</v>
      </c>
      <c r="C328" s="3" t="s">
        <v>596</v>
      </c>
      <c r="D328" s="2"/>
      <c r="E328" s="5" t="s">
        <v>548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7.100000000000001" customHeight="1" x14ac:dyDescent="0.2">
      <c r="A329" s="3" t="s">
        <v>587</v>
      </c>
      <c r="B329" s="3" t="s">
        <v>590</v>
      </c>
      <c r="C329" s="3" t="s">
        <v>596</v>
      </c>
      <c r="D329" s="3" t="s">
        <v>499</v>
      </c>
      <c r="E329" s="5" t="s">
        <v>500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t="shared" ref="J329:J392" si="9">K329-I329</f>
        <v>831299</v>
      </c>
      <c r="K329" s="40">
        <v>5528134</v>
      </c>
      <c r="L329" s="40">
        <v>5780811</v>
      </c>
    </row>
    <row r="330" spans="1:12" ht="25.5" customHeight="1" x14ac:dyDescent="0.2">
      <c r="A330" s="29" t="s">
        <v>587</v>
      </c>
      <c r="B330" s="30" t="s">
        <v>590</v>
      </c>
      <c r="C330" s="30" t="s">
        <v>114</v>
      </c>
      <c r="D330" s="2"/>
      <c r="E330" s="5" t="s">
        <v>235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7.100000000000001" customHeight="1" x14ac:dyDescent="0.2">
      <c r="A331" s="29" t="s">
        <v>587</v>
      </c>
      <c r="B331" s="30" t="s">
        <v>590</v>
      </c>
      <c r="C331" s="30" t="s">
        <v>114</v>
      </c>
      <c r="D331" s="3" t="s">
        <v>499</v>
      </c>
      <c r="E331" s="31" t="s">
        <v>500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hidden="1" customHeight="1" x14ac:dyDescent="0.2">
      <c r="A332" s="29" t="s">
        <v>587</v>
      </c>
      <c r="B332" s="30" t="s">
        <v>590</v>
      </c>
      <c r="C332" s="30" t="s">
        <v>163</v>
      </c>
      <c r="D332" s="3"/>
      <c r="E332" s="5" t="s">
        <v>156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7.100000000000001" hidden="1" customHeight="1" x14ac:dyDescent="0.2">
      <c r="A333" s="29" t="s">
        <v>587</v>
      </c>
      <c r="B333" s="30" t="s">
        <v>590</v>
      </c>
      <c r="C333" s="30" t="s">
        <v>163</v>
      </c>
      <c r="D333" s="3" t="s">
        <v>499</v>
      </c>
      <c r="E333" s="31" t="s">
        <v>500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 x14ac:dyDescent="0.2">
      <c r="A334" s="3" t="s">
        <v>587</v>
      </c>
      <c r="B334" s="3" t="s">
        <v>590</v>
      </c>
      <c r="C334" s="3" t="s">
        <v>597</v>
      </c>
      <c r="D334" s="2"/>
      <c r="E334" s="5" t="s">
        <v>91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7.100000000000001" customHeight="1" x14ac:dyDescent="0.2">
      <c r="A335" s="3" t="s">
        <v>587</v>
      </c>
      <c r="B335" s="3" t="s">
        <v>590</v>
      </c>
      <c r="C335" s="3" t="s">
        <v>597</v>
      </c>
      <c r="D335" s="3" t="s">
        <v>499</v>
      </c>
      <c r="E335" s="5" t="s">
        <v>500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 x14ac:dyDescent="0.2">
      <c r="A336" s="3" t="s">
        <v>587</v>
      </c>
      <c r="B336" s="3" t="s">
        <v>590</v>
      </c>
      <c r="C336" s="3" t="s">
        <v>110</v>
      </c>
      <c r="D336" s="2"/>
      <c r="E336" s="5" t="s">
        <v>101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7.100000000000001" customHeight="1" x14ac:dyDescent="0.2">
      <c r="A337" s="3" t="s">
        <v>587</v>
      </c>
      <c r="B337" s="3" t="s">
        <v>590</v>
      </c>
      <c r="C337" s="3" t="s">
        <v>110</v>
      </c>
      <c r="D337" s="3" t="s">
        <v>499</v>
      </c>
      <c r="E337" s="5" t="s">
        <v>500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hidden="1" customHeight="1" x14ac:dyDescent="0.2">
      <c r="A338" s="3" t="s">
        <v>587</v>
      </c>
      <c r="B338" s="3" t="s">
        <v>590</v>
      </c>
      <c r="C338" s="30" t="s">
        <v>164</v>
      </c>
      <c r="D338" s="3"/>
      <c r="E338" s="5" t="s">
        <v>225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7.100000000000001" hidden="1" customHeight="1" x14ac:dyDescent="0.2">
      <c r="A339" s="3" t="s">
        <v>587</v>
      </c>
      <c r="B339" s="3" t="s">
        <v>590</v>
      </c>
      <c r="C339" s="30" t="s">
        <v>164</v>
      </c>
      <c r="D339" s="3" t="s">
        <v>499</v>
      </c>
      <c r="E339" s="5" t="s">
        <v>500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 x14ac:dyDescent="0.2">
      <c r="A340" s="29" t="s">
        <v>587</v>
      </c>
      <c r="B340" s="30" t="s">
        <v>590</v>
      </c>
      <c r="C340" s="30" t="s">
        <v>115</v>
      </c>
      <c r="D340" s="2"/>
      <c r="E340" s="31" t="s">
        <v>105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7.100000000000001" customHeight="1" x14ac:dyDescent="0.2">
      <c r="A341" s="29" t="s">
        <v>587</v>
      </c>
      <c r="B341" s="30" t="s">
        <v>590</v>
      </c>
      <c r="C341" s="30" t="s">
        <v>115</v>
      </c>
      <c r="D341" s="3" t="s">
        <v>499</v>
      </c>
      <c r="E341" s="31" t="s">
        <v>500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 x14ac:dyDescent="0.2">
      <c r="A342" s="3" t="s">
        <v>587</v>
      </c>
      <c r="B342" s="3" t="s">
        <v>590</v>
      </c>
      <c r="C342" s="3" t="s">
        <v>598</v>
      </c>
      <c r="D342" s="2"/>
      <c r="E342" s="5" t="s">
        <v>548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7.100000000000001" customHeight="1" x14ac:dyDescent="0.2">
      <c r="A343" s="3" t="s">
        <v>587</v>
      </c>
      <c r="B343" s="3" t="s">
        <v>590</v>
      </c>
      <c r="C343" s="3" t="s">
        <v>598</v>
      </c>
      <c r="D343" s="3" t="s">
        <v>499</v>
      </c>
      <c r="E343" s="5" t="s">
        <v>500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 x14ac:dyDescent="0.2">
      <c r="A344" s="29" t="s">
        <v>587</v>
      </c>
      <c r="B344" s="30" t="s">
        <v>590</v>
      </c>
      <c r="C344" s="30" t="s">
        <v>116</v>
      </c>
      <c r="D344" s="2"/>
      <c r="E344" s="5" t="s">
        <v>232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7.100000000000001" customHeight="1" x14ac:dyDescent="0.2">
      <c r="A345" s="29" t="s">
        <v>587</v>
      </c>
      <c r="B345" s="30" t="s">
        <v>590</v>
      </c>
      <c r="C345" s="30" t="s">
        <v>116</v>
      </c>
      <c r="D345" s="3" t="s">
        <v>499</v>
      </c>
      <c r="E345" s="31" t="s">
        <v>500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 x14ac:dyDescent="0.2">
      <c r="A346" s="3" t="s">
        <v>587</v>
      </c>
      <c r="B346" s="3" t="s">
        <v>590</v>
      </c>
      <c r="C346" s="3" t="s">
        <v>599</v>
      </c>
      <c r="D346" s="2"/>
      <c r="E346" s="5" t="s">
        <v>219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7.100000000000001" customHeight="1" x14ac:dyDescent="0.2">
      <c r="A347" s="3" t="s">
        <v>587</v>
      </c>
      <c r="B347" s="3" t="s">
        <v>590</v>
      </c>
      <c r="C347" s="3" t="s">
        <v>599</v>
      </c>
      <c r="D347" s="3" t="s">
        <v>499</v>
      </c>
      <c r="E347" s="5" t="s">
        <v>500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 x14ac:dyDescent="0.2">
      <c r="A348" s="3" t="s">
        <v>587</v>
      </c>
      <c r="B348" s="3" t="s">
        <v>590</v>
      </c>
      <c r="C348" s="3" t="s">
        <v>600</v>
      </c>
      <c r="D348" s="2"/>
      <c r="E348" s="5" t="s">
        <v>601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7.100000000000001" customHeight="1" x14ac:dyDescent="0.2">
      <c r="A349" s="3" t="s">
        <v>587</v>
      </c>
      <c r="B349" s="3" t="s">
        <v>590</v>
      </c>
      <c r="C349" s="3" t="s">
        <v>600</v>
      </c>
      <c r="D349" s="3" t="s">
        <v>499</v>
      </c>
      <c r="E349" s="5" t="s">
        <v>500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 x14ac:dyDescent="0.2">
      <c r="A350" s="3" t="s">
        <v>587</v>
      </c>
      <c r="B350" s="3" t="s">
        <v>590</v>
      </c>
      <c r="C350" s="30" t="s">
        <v>285</v>
      </c>
      <c r="D350" s="3"/>
      <c r="E350" s="31" t="s">
        <v>298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7.100000000000001" hidden="1" customHeight="1" x14ac:dyDescent="0.2">
      <c r="A351" s="3" t="s">
        <v>587</v>
      </c>
      <c r="B351" s="3" t="s">
        <v>590</v>
      </c>
      <c r="C351" s="30" t="s">
        <v>285</v>
      </c>
      <c r="D351" s="3" t="s">
        <v>499</v>
      </c>
      <c r="E351" s="31" t="s">
        <v>500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 x14ac:dyDescent="0.2">
      <c r="A352" s="29" t="s">
        <v>587</v>
      </c>
      <c r="B352" s="30" t="s">
        <v>590</v>
      </c>
      <c r="C352" s="30" t="s">
        <v>117</v>
      </c>
      <c r="D352" s="2"/>
      <c r="E352" s="5" t="s">
        <v>236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7.100000000000001" customHeight="1" x14ac:dyDescent="0.2">
      <c r="A353" s="29" t="s">
        <v>587</v>
      </c>
      <c r="B353" s="30" t="s">
        <v>590</v>
      </c>
      <c r="C353" s="30" t="s">
        <v>117</v>
      </c>
      <c r="D353" s="3" t="s">
        <v>499</v>
      </c>
      <c r="E353" s="31" t="s">
        <v>500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 x14ac:dyDescent="0.2">
      <c r="A354" s="29" t="s">
        <v>587</v>
      </c>
      <c r="B354" s="30" t="s">
        <v>590</v>
      </c>
      <c r="C354" s="30" t="s">
        <v>117</v>
      </c>
      <c r="D354" s="2"/>
      <c r="E354" s="5" t="s">
        <v>236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 x14ac:dyDescent="0.2">
      <c r="A355" s="29" t="s">
        <v>587</v>
      </c>
      <c r="B355" s="30" t="s">
        <v>590</v>
      </c>
      <c r="C355" s="30" t="s">
        <v>117</v>
      </c>
      <c r="D355" s="3" t="s">
        <v>481</v>
      </c>
      <c r="E355" s="31" t="s">
        <v>482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 x14ac:dyDescent="0.2">
      <c r="A356" s="29" t="s">
        <v>587</v>
      </c>
      <c r="B356" s="30" t="s">
        <v>590</v>
      </c>
      <c r="C356" s="30" t="s">
        <v>182</v>
      </c>
      <c r="D356" s="2"/>
      <c r="E356" s="5" t="s">
        <v>237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 x14ac:dyDescent="0.2">
      <c r="A357" s="29" t="s">
        <v>587</v>
      </c>
      <c r="B357" s="30" t="s">
        <v>590</v>
      </c>
      <c r="C357" s="30" t="s">
        <v>182</v>
      </c>
      <c r="D357" s="3" t="s">
        <v>499</v>
      </c>
      <c r="E357" s="31" t="s">
        <v>500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 x14ac:dyDescent="0.2">
      <c r="A358" s="3" t="s">
        <v>587</v>
      </c>
      <c r="B358" s="3" t="s">
        <v>602</v>
      </c>
      <c r="C358" s="2"/>
      <c r="D358" s="2"/>
      <c r="E358" s="5" t="s">
        <v>603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 x14ac:dyDescent="0.2">
      <c r="A359" s="3" t="s">
        <v>587</v>
      </c>
      <c r="B359" s="3" t="s">
        <v>602</v>
      </c>
      <c r="C359" s="3" t="s">
        <v>531</v>
      </c>
      <c r="D359" s="2"/>
      <c r="E359" s="5" t="s">
        <v>502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7.100000000000001" customHeight="1" x14ac:dyDescent="0.2">
      <c r="A360" s="3" t="s">
        <v>587</v>
      </c>
      <c r="B360" s="3" t="s">
        <v>602</v>
      </c>
      <c r="C360" s="3" t="s">
        <v>531</v>
      </c>
      <c r="D360" s="3" t="s">
        <v>481</v>
      </c>
      <c r="E360" s="5" t="s">
        <v>482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hidden="1" customHeight="1" x14ac:dyDescent="0.2">
      <c r="A361" s="3" t="s">
        <v>587</v>
      </c>
      <c r="B361" s="3" t="s">
        <v>602</v>
      </c>
      <c r="C361" s="3" t="s">
        <v>185</v>
      </c>
      <c r="D361" s="3"/>
      <c r="E361" s="5" t="s">
        <v>657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hidden="1" customHeight="1" x14ac:dyDescent="0.2">
      <c r="A362" s="3" t="s">
        <v>587</v>
      </c>
      <c r="B362" s="3" t="s">
        <v>602</v>
      </c>
      <c r="C362" s="3" t="s">
        <v>185</v>
      </c>
      <c r="D362" s="3" t="s">
        <v>183</v>
      </c>
      <c r="E362" s="31" t="s">
        <v>184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 x14ac:dyDescent="0.2">
      <c r="A363" s="3" t="s">
        <v>587</v>
      </c>
      <c r="B363" s="3" t="s">
        <v>602</v>
      </c>
      <c r="C363" s="3" t="s">
        <v>585</v>
      </c>
      <c r="D363" s="2"/>
      <c r="E363" s="5" t="s">
        <v>227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7.100000000000001" customHeight="1" x14ac:dyDescent="0.2">
      <c r="A364" s="3" t="s">
        <v>587</v>
      </c>
      <c r="B364" s="3" t="s">
        <v>602</v>
      </c>
      <c r="C364" s="3" t="s">
        <v>585</v>
      </c>
      <c r="D364" s="3" t="s">
        <v>499</v>
      </c>
      <c r="E364" s="5" t="s">
        <v>500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 x14ac:dyDescent="0.2">
      <c r="A365" s="3" t="s">
        <v>587</v>
      </c>
      <c r="B365" s="3" t="s">
        <v>602</v>
      </c>
      <c r="C365" s="3" t="s">
        <v>604</v>
      </c>
      <c r="D365" s="2"/>
      <c r="E365" s="5" t="s">
        <v>91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7.100000000000001" customHeight="1" x14ac:dyDescent="0.2">
      <c r="A366" s="3" t="s">
        <v>587</v>
      </c>
      <c r="B366" s="3" t="s">
        <v>602</v>
      </c>
      <c r="C366" s="3" t="s">
        <v>604</v>
      </c>
      <c r="D366" s="3" t="s">
        <v>499</v>
      </c>
      <c r="E366" s="5" t="s">
        <v>500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 x14ac:dyDescent="0.2">
      <c r="A367" s="29" t="s">
        <v>587</v>
      </c>
      <c r="B367" s="30" t="s">
        <v>602</v>
      </c>
      <c r="C367" s="30" t="s">
        <v>118</v>
      </c>
      <c r="D367" s="2"/>
      <c r="E367" s="31" t="s">
        <v>120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7.100000000000001" customHeight="1" x14ac:dyDescent="0.2">
      <c r="A368" s="29" t="s">
        <v>587</v>
      </c>
      <c r="B368" s="30" t="s">
        <v>602</v>
      </c>
      <c r="C368" s="30" t="s">
        <v>118</v>
      </c>
      <c r="D368" s="3" t="s">
        <v>499</v>
      </c>
      <c r="E368" s="31" t="s">
        <v>500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 x14ac:dyDescent="0.2">
      <c r="A369" s="29" t="s">
        <v>587</v>
      </c>
      <c r="B369" s="30" t="s">
        <v>602</v>
      </c>
      <c r="C369" s="30" t="s">
        <v>119</v>
      </c>
      <c r="D369" s="2"/>
      <c r="E369" s="31" t="s">
        <v>105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 x14ac:dyDescent="0.2">
      <c r="A370" s="29" t="s">
        <v>587</v>
      </c>
      <c r="B370" s="30" t="s">
        <v>602</v>
      </c>
      <c r="C370" s="30" t="s">
        <v>119</v>
      </c>
      <c r="D370" s="3" t="s">
        <v>499</v>
      </c>
      <c r="E370" s="31" t="s">
        <v>500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hidden="1" customHeight="1" x14ac:dyDescent="0.2">
      <c r="A371" s="29" t="s">
        <v>587</v>
      </c>
      <c r="B371" s="30" t="s">
        <v>602</v>
      </c>
      <c r="C371" s="30" t="s">
        <v>517</v>
      </c>
      <c r="D371" s="3"/>
      <c r="E371" s="5" t="s">
        <v>210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hidden="1" customHeight="1" x14ac:dyDescent="0.2">
      <c r="A372" s="29" t="s">
        <v>587</v>
      </c>
      <c r="B372" s="30" t="s">
        <v>602</v>
      </c>
      <c r="C372" s="30" t="s">
        <v>517</v>
      </c>
      <c r="D372" s="3" t="s">
        <v>481</v>
      </c>
      <c r="E372" s="31" t="s">
        <v>500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 x14ac:dyDescent="0.2">
      <c r="A373" s="29" t="s">
        <v>587</v>
      </c>
      <c r="B373" s="30" t="s">
        <v>602</v>
      </c>
      <c r="C373" s="30" t="s">
        <v>314</v>
      </c>
      <c r="D373" s="3"/>
      <c r="E373" s="31" t="s">
        <v>353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 x14ac:dyDescent="0.2">
      <c r="A374" s="29" t="s">
        <v>587</v>
      </c>
      <c r="B374" s="30" t="s">
        <v>602</v>
      </c>
      <c r="C374" s="30" t="s">
        <v>314</v>
      </c>
      <c r="D374" s="3" t="s">
        <v>499</v>
      </c>
      <c r="E374" s="31" t="s">
        <v>500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 x14ac:dyDescent="0.2">
      <c r="A375" s="29" t="s">
        <v>587</v>
      </c>
      <c r="B375" s="30" t="s">
        <v>602</v>
      </c>
      <c r="C375" s="30" t="s">
        <v>321</v>
      </c>
      <c r="D375" s="3"/>
      <c r="E375" s="31" t="s">
        <v>360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 x14ac:dyDescent="0.2">
      <c r="A376" s="29" t="s">
        <v>587</v>
      </c>
      <c r="B376" s="30" t="s">
        <v>602</v>
      </c>
      <c r="C376" s="30" t="s">
        <v>321</v>
      </c>
      <c r="D376" s="3" t="s">
        <v>183</v>
      </c>
      <c r="E376" s="31" t="s">
        <v>184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hidden="1" customHeight="1" x14ac:dyDescent="0.2">
      <c r="A377" s="29" t="s">
        <v>587</v>
      </c>
      <c r="B377" s="30" t="s">
        <v>557</v>
      </c>
      <c r="C377" s="30"/>
      <c r="D377" s="3"/>
      <c r="E377" s="31" t="s">
        <v>558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hidden="1" customHeight="1" x14ac:dyDescent="0.2">
      <c r="A378" s="29" t="s">
        <v>587</v>
      </c>
      <c r="B378" s="30" t="s">
        <v>557</v>
      </c>
      <c r="C378" s="30" t="s">
        <v>198</v>
      </c>
      <c r="D378" s="3"/>
      <c r="E378" s="31" t="s">
        <v>272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hidden="1" customHeight="1" x14ac:dyDescent="0.2">
      <c r="A379" s="29" t="s">
        <v>587</v>
      </c>
      <c r="B379" s="30" t="s">
        <v>557</v>
      </c>
      <c r="C379" s="30" t="s">
        <v>198</v>
      </c>
      <c r="D379" s="3" t="s">
        <v>561</v>
      </c>
      <c r="E379" s="31" t="s">
        <v>562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 x14ac:dyDescent="0.2">
      <c r="A380" s="1" t="s">
        <v>605</v>
      </c>
      <c r="B380" s="7"/>
      <c r="C380" s="7"/>
      <c r="D380" s="7"/>
      <c r="E380" s="28" t="s">
        <v>606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178669292.94999999</v>
      </c>
      <c r="J380" s="38">
        <f t="shared" si="9"/>
        <v>2477581.0500000119</v>
      </c>
      <c r="K380" s="38">
        <f>K381+K458+K488+K452+K455+K485</f>
        <v>181146874</v>
      </c>
      <c r="L380" s="38">
        <f>L381+L458+L488+L452+L455+L485</f>
        <v>180571274</v>
      </c>
    </row>
    <row r="381" spans="1:12" ht="17.100000000000001" customHeight="1" x14ac:dyDescent="0.2">
      <c r="A381" s="3" t="s">
        <v>605</v>
      </c>
      <c r="B381" s="3" t="s">
        <v>545</v>
      </c>
      <c r="C381" s="2"/>
      <c r="D381" s="2"/>
      <c r="E381" s="5" t="s">
        <v>546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7.100000000000001" hidden="1" customHeight="1" x14ac:dyDescent="0.2">
      <c r="A382" s="3" t="s">
        <v>605</v>
      </c>
      <c r="B382" s="3" t="s">
        <v>545</v>
      </c>
      <c r="C382" s="3" t="s">
        <v>322</v>
      </c>
      <c r="D382" s="2"/>
      <c r="E382" s="31" t="s">
        <v>361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7.100000000000001" hidden="1" customHeight="1" x14ac:dyDescent="0.2">
      <c r="A383" s="3" t="s">
        <v>605</v>
      </c>
      <c r="B383" s="3" t="s">
        <v>545</v>
      </c>
      <c r="C383" s="3" t="s">
        <v>322</v>
      </c>
      <c r="D383" s="3" t="s">
        <v>499</v>
      </c>
      <c r="E383" s="31" t="s">
        <v>500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 x14ac:dyDescent="0.2">
      <c r="A384" s="3" t="s">
        <v>605</v>
      </c>
      <c r="B384" s="3" t="s">
        <v>545</v>
      </c>
      <c r="C384" s="3" t="s">
        <v>607</v>
      </c>
      <c r="D384" s="2"/>
      <c r="E384" s="5" t="s">
        <v>73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7.100000000000001" customHeight="1" x14ac:dyDescent="0.2">
      <c r="A385" s="3" t="s">
        <v>605</v>
      </c>
      <c r="B385" s="3" t="s">
        <v>545</v>
      </c>
      <c r="C385" s="3" t="s">
        <v>607</v>
      </c>
      <c r="D385" s="3" t="s">
        <v>499</v>
      </c>
      <c r="E385" s="5" t="s">
        <v>500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 x14ac:dyDescent="0.2">
      <c r="A386" s="3" t="s">
        <v>605</v>
      </c>
      <c r="B386" s="3" t="s">
        <v>545</v>
      </c>
      <c r="C386" s="3" t="s">
        <v>608</v>
      </c>
      <c r="D386" s="2"/>
      <c r="E386" s="5" t="s">
        <v>238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7.100000000000001" customHeight="1" x14ac:dyDescent="0.2">
      <c r="A387" s="3" t="s">
        <v>605</v>
      </c>
      <c r="B387" s="3" t="s">
        <v>545</v>
      </c>
      <c r="C387" s="3" t="s">
        <v>608</v>
      </c>
      <c r="D387" s="3" t="s">
        <v>499</v>
      </c>
      <c r="E387" s="5" t="s">
        <v>500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hidden="1" customHeight="1" x14ac:dyDescent="0.2">
      <c r="A388" s="3" t="s">
        <v>605</v>
      </c>
      <c r="B388" s="3" t="s">
        <v>545</v>
      </c>
      <c r="C388" s="3" t="s">
        <v>165</v>
      </c>
      <c r="D388" s="3"/>
      <c r="E388" s="5" t="s">
        <v>156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7.100000000000001" hidden="1" customHeight="1" x14ac:dyDescent="0.2">
      <c r="A389" s="3" t="s">
        <v>605</v>
      </c>
      <c r="B389" s="3" t="s">
        <v>545</v>
      </c>
      <c r="C389" s="3" t="s">
        <v>165</v>
      </c>
      <c r="D389" s="3" t="s">
        <v>499</v>
      </c>
      <c r="E389" s="31" t="s">
        <v>500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 x14ac:dyDescent="0.2">
      <c r="A390" s="3" t="s">
        <v>605</v>
      </c>
      <c r="B390" s="3" t="s">
        <v>545</v>
      </c>
      <c r="C390" s="3" t="s">
        <v>609</v>
      </c>
      <c r="D390" s="2"/>
      <c r="E390" s="5" t="s">
        <v>610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 x14ac:dyDescent="0.2">
      <c r="A391" s="3" t="s">
        <v>605</v>
      </c>
      <c r="B391" s="3" t="s">
        <v>545</v>
      </c>
      <c r="C391" s="3" t="s">
        <v>609</v>
      </c>
      <c r="D391" s="3" t="s">
        <v>499</v>
      </c>
      <c r="E391" s="5" t="s">
        <v>500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 x14ac:dyDescent="0.2">
      <c r="A392" s="3" t="s">
        <v>605</v>
      </c>
      <c r="B392" s="3" t="s">
        <v>545</v>
      </c>
      <c r="C392" s="3" t="s">
        <v>611</v>
      </c>
      <c r="D392" s="2"/>
      <c r="E392" s="5" t="s">
        <v>239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7.100000000000001" customHeight="1" x14ac:dyDescent="0.2">
      <c r="A393" s="3" t="s">
        <v>605</v>
      </c>
      <c r="B393" s="3" t="s">
        <v>545</v>
      </c>
      <c r="C393" s="3" t="s">
        <v>611</v>
      </c>
      <c r="D393" s="3" t="s">
        <v>499</v>
      </c>
      <c r="E393" s="5" t="s">
        <v>500</v>
      </c>
      <c r="F393" s="18">
        <v>624100</v>
      </c>
      <c r="G393" s="17">
        <v>0</v>
      </c>
      <c r="H393" s="17">
        <v>0</v>
      </c>
      <c r="I393" s="40">
        <v>351600</v>
      </c>
      <c r="J393" s="39">
        <f t="shared" ref="J393:J456" si="10">K393-I393</f>
        <v>181900</v>
      </c>
      <c r="K393" s="40">
        <v>533500</v>
      </c>
      <c r="L393" s="40">
        <v>497000</v>
      </c>
    </row>
    <row r="394" spans="1:12" ht="24.75" customHeight="1" x14ac:dyDescent="0.2">
      <c r="A394" s="3" t="s">
        <v>605</v>
      </c>
      <c r="B394" s="3" t="s">
        <v>545</v>
      </c>
      <c r="C394" s="3" t="s">
        <v>612</v>
      </c>
      <c r="D394" s="2"/>
      <c r="E394" s="5" t="s">
        <v>240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7.100000000000001" customHeight="1" x14ac:dyDescent="0.2">
      <c r="A395" s="3" t="s">
        <v>605</v>
      </c>
      <c r="B395" s="3" t="s">
        <v>545</v>
      </c>
      <c r="C395" s="3" t="s">
        <v>612</v>
      </c>
      <c r="D395" s="3" t="s">
        <v>499</v>
      </c>
      <c r="E395" s="5" t="s">
        <v>500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 x14ac:dyDescent="0.2">
      <c r="A396" s="3" t="s">
        <v>605</v>
      </c>
      <c r="B396" s="3" t="s">
        <v>545</v>
      </c>
      <c r="C396" s="3" t="s">
        <v>613</v>
      </c>
      <c r="D396" s="2"/>
      <c r="E396" s="5" t="s">
        <v>91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7.100000000000001" customHeight="1" x14ac:dyDescent="0.2">
      <c r="A397" s="3" t="s">
        <v>605</v>
      </c>
      <c r="B397" s="3" t="s">
        <v>545</v>
      </c>
      <c r="C397" s="3" t="s">
        <v>613</v>
      </c>
      <c r="D397" s="3" t="s">
        <v>499</v>
      </c>
      <c r="E397" s="5" t="s">
        <v>500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hidden="1" customHeight="1" x14ac:dyDescent="0.2">
      <c r="A398" s="3" t="s">
        <v>605</v>
      </c>
      <c r="B398" s="3" t="s">
        <v>545</v>
      </c>
      <c r="C398" s="3" t="s">
        <v>614</v>
      </c>
      <c r="D398" s="2"/>
      <c r="E398" s="5" t="s">
        <v>241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7.100000000000001" hidden="1" customHeight="1" x14ac:dyDescent="0.2">
      <c r="A399" s="3" t="s">
        <v>605</v>
      </c>
      <c r="B399" s="3" t="s">
        <v>545</v>
      </c>
      <c r="C399" s="3" t="s">
        <v>614</v>
      </c>
      <c r="D399" s="3" t="s">
        <v>499</v>
      </c>
      <c r="E399" s="5" t="s">
        <v>500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 x14ac:dyDescent="0.2">
      <c r="A400" s="29" t="s">
        <v>605</v>
      </c>
      <c r="B400" s="30" t="s">
        <v>545</v>
      </c>
      <c r="C400" s="30" t="s">
        <v>67</v>
      </c>
      <c r="D400" s="2"/>
      <c r="E400" s="31" t="s">
        <v>121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7.100000000000001" customHeight="1" x14ac:dyDescent="0.2">
      <c r="A401" s="29" t="s">
        <v>605</v>
      </c>
      <c r="B401" s="30" t="s">
        <v>545</v>
      </c>
      <c r="C401" s="30" t="s">
        <v>67</v>
      </c>
      <c r="D401" s="3" t="s">
        <v>499</v>
      </c>
      <c r="E401" s="31" t="s">
        <v>500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 x14ac:dyDescent="0.2">
      <c r="A402" s="29" t="s">
        <v>605</v>
      </c>
      <c r="B402" s="30" t="s">
        <v>545</v>
      </c>
      <c r="C402" s="30" t="s">
        <v>68</v>
      </c>
      <c r="D402" s="2"/>
      <c r="E402" s="5" t="s">
        <v>122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7.100000000000001" customHeight="1" x14ac:dyDescent="0.2">
      <c r="A403" s="29" t="s">
        <v>605</v>
      </c>
      <c r="B403" s="30" t="s">
        <v>545</v>
      </c>
      <c r="C403" s="30" t="s">
        <v>68</v>
      </c>
      <c r="D403" s="3" t="s">
        <v>499</v>
      </c>
      <c r="E403" s="31" t="s">
        <v>500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 x14ac:dyDescent="0.2">
      <c r="A404" s="29" t="s">
        <v>605</v>
      </c>
      <c r="B404" s="30" t="s">
        <v>545</v>
      </c>
      <c r="C404" s="30" t="s">
        <v>69</v>
      </c>
      <c r="D404" s="2"/>
      <c r="E404" s="5" t="s">
        <v>123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7.100000000000001" customHeight="1" x14ac:dyDescent="0.2">
      <c r="A405" s="29" t="s">
        <v>605</v>
      </c>
      <c r="B405" s="30" t="s">
        <v>545</v>
      </c>
      <c r="C405" s="30" t="s">
        <v>69</v>
      </c>
      <c r="D405" s="3" t="s">
        <v>499</v>
      </c>
      <c r="E405" s="31" t="s">
        <v>500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 x14ac:dyDescent="0.2">
      <c r="A406" s="29" t="s">
        <v>605</v>
      </c>
      <c r="B406" s="30" t="s">
        <v>545</v>
      </c>
      <c r="C406" s="30" t="s">
        <v>71</v>
      </c>
      <c r="D406" s="2"/>
      <c r="E406" s="5" t="s">
        <v>124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7.100000000000001" customHeight="1" x14ac:dyDescent="0.2">
      <c r="A407" s="29" t="s">
        <v>605</v>
      </c>
      <c r="B407" s="30" t="s">
        <v>545</v>
      </c>
      <c r="C407" s="30" t="s">
        <v>71</v>
      </c>
      <c r="D407" s="3" t="s">
        <v>499</v>
      </c>
      <c r="E407" s="31" t="s">
        <v>500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 x14ac:dyDescent="0.2">
      <c r="A408" s="3" t="s">
        <v>605</v>
      </c>
      <c r="B408" s="3" t="s">
        <v>545</v>
      </c>
      <c r="C408" s="3" t="s">
        <v>168</v>
      </c>
      <c r="D408" s="2"/>
      <c r="E408" s="31" t="s">
        <v>233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7.100000000000001" hidden="1" customHeight="1" x14ac:dyDescent="0.2">
      <c r="A409" s="3" t="s">
        <v>605</v>
      </c>
      <c r="B409" s="3" t="s">
        <v>545</v>
      </c>
      <c r="C409" s="3" t="s">
        <v>168</v>
      </c>
      <c r="D409" s="3" t="s">
        <v>499</v>
      </c>
      <c r="E409" s="31" t="s">
        <v>500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hidden="1" customHeight="1" x14ac:dyDescent="0.2">
      <c r="A410" s="3" t="s">
        <v>605</v>
      </c>
      <c r="B410" s="3" t="s">
        <v>545</v>
      </c>
      <c r="C410" s="3" t="s">
        <v>166</v>
      </c>
      <c r="D410" s="3"/>
      <c r="E410" s="5" t="s">
        <v>225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7.100000000000001" hidden="1" customHeight="1" x14ac:dyDescent="0.2">
      <c r="A411" s="3" t="s">
        <v>605</v>
      </c>
      <c r="B411" s="3" t="s">
        <v>545</v>
      </c>
      <c r="C411" s="3" t="s">
        <v>166</v>
      </c>
      <c r="D411" s="3" t="s">
        <v>499</v>
      </c>
      <c r="E411" s="5" t="s">
        <v>500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 x14ac:dyDescent="0.2">
      <c r="A412" s="3" t="s">
        <v>605</v>
      </c>
      <c r="B412" s="3" t="s">
        <v>545</v>
      </c>
      <c r="C412" s="3" t="s">
        <v>615</v>
      </c>
      <c r="D412" s="2"/>
      <c r="E412" s="5" t="s">
        <v>242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7.100000000000001" customHeight="1" x14ac:dyDescent="0.2">
      <c r="A413" s="3" t="s">
        <v>605</v>
      </c>
      <c r="B413" s="3" t="s">
        <v>545</v>
      </c>
      <c r="C413" s="3" t="s">
        <v>615</v>
      </c>
      <c r="D413" s="3" t="s">
        <v>499</v>
      </c>
      <c r="E413" s="5" t="s">
        <v>500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 x14ac:dyDescent="0.2">
      <c r="A414" s="29" t="s">
        <v>605</v>
      </c>
      <c r="B414" s="30" t="s">
        <v>545</v>
      </c>
      <c r="C414" s="30" t="s">
        <v>125</v>
      </c>
      <c r="D414" s="2"/>
      <c r="E414" s="5" t="s">
        <v>105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7.100000000000001" customHeight="1" x14ac:dyDescent="0.2">
      <c r="A415" s="29" t="s">
        <v>605</v>
      </c>
      <c r="B415" s="30" t="s">
        <v>545</v>
      </c>
      <c r="C415" s="30" t="s">
        <v>125</v>
      </c>
      <c r="D415" s="3" t="s">
        <v>499</v>
      </c>
      <c r="E415" s="31" t="s">
        <v>500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 x14ac:dyDescent="0.2">
      <c r="A416" s="3" t="s">
        <v>605</v>
      </c>
      <c r="B416" s="3" t="s">
        <v>545</v>
      </c>
      <c r="C416" s="3" t="s">
        <v>547</v>
      </c>
      <c r="D416" s="2"/>
      <c r="E416" s="5" t="s">
        <v>548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7.100000000000001" customHeight="1" x14ac:dyDescent="0.2">
      <c r="A417" s="3" t="s">
        <v>605</v>
      </c>
      <c r="B417" s="3" t="s">
        <v>545</v>
      </c>
      <c r="C417" s="3" t="s">
        <v>547</v>
      </c>
      <c r="D417" s="3" t="s">
        <v>499</v>
      </c>
      <c r="E417" s="5" t="s">
        <v>500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 x14ac:dyDescent="0.2">
      <c r="A418" s="29" t="s">
        <v>605</v>
      </c>
      <c r="B418" s="30" t="s">
        <v>545</v>
      </c>
      <c r="C418" s="30" t="s">
        <v>126</v>
      </c>
      <c r="D418" s="2"/>
      <c r="E418" s="5" t="s">
        <v>243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7.100000000000001" customHeight="1" x14ac:dyDescent="0.2">
      <c r="A419" s="29" t="s">
        <v>605</v>
      </c>
      <c r="B419" s="30" t="s">
        <v>545</v>
      </c>
      <c r="C419" s="30" t="s">
        <v>126</v>
      </c>
      <c r="D419" s="3" t="s">
        <v>499</v>
      </c>
      <c r="E419" s="31" t="s">
        <v>500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 x14ac:dyDescent="0.2">
      <c r="A420" s="29" t="s">
        <v>605</v>
      </c>
      <c r="B420" s="30" t="s">
        <v>545</v>
      </c>
      <c r="C420" s="30" t="s">
        <v>137</v>
      </c>
      <c r="D420" s="3"/>
      <c r="E420" s="5" t="s">
        <v>244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7.100000000000001" customHeight="1" x14ac:dyDescent="0.2">
      <c r="A421" s="29" t="s">
        <v>605</v>
      </c>
      <c r="B421" s="30" t="s">
        <v>545</v>
      </c>
      <c r="C421" s="30" t="s">
        <v>137</v>
      </c>
      <c r="D421" s="3" t="s">
        <v>641</v>
      </c>
      <c r="E421" s="31" t="s">
        <v>642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 x14ac:dyDescent="0.2">
      <c r="A422" s="3" t="s">
        <v>605</v>
      </c>
      <c r="B422" s="3" t="s">
        <v>545</v>
      </c>
      <c r="C422" s="3" t="s">
        <v>589</v>
      </c>
      <c r="D422" s="2"/>
      <c r="E422" s="5" t="s">
        <v>91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7.100000000000001" customHeight="1" x14ac:dyDescent="0.2">
      <c r="A423" s="3" t="s">
        <v>605</v>
      </c>
      <c r="B423" s="3" t="s">
        <v>545</v>
      </c>
      <c r="C423" s="3" t="s">
        <v>589</v>
      </c>
      <c r="D423" s="3" t="s">
        <v>499</v>
      </c>
      <c r="E423" s="5" t="s">
        <v>500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hidden="1" customHeight="1" x14ac:dyDescent="0.2">
      <c r="A424" s="3" t="s">
        <v>605</v>
      </c>
      <c r="B424" s="3" t="s">
        <v>545</v>
      </c>
      <c r="C424" s="3" t="s">
        <v>549</v>
      </c>
      <c r="D424" s="2"/>
      <c r="E424" s="5" t="s">
        <v>550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7.100000000000001" hidden="1" customHeight="1" x14ac:dyDescent="0.2">
      <c r="A425" s="3" t="s">
        <v>605</v>
      </c>
      <c r="B425" s="3" t="s">
        <v>545</v>
      </c>
      <c r="C425" s="3" t="s">
        <v>549</v>
      </c>
      <c r="D425" s="3" t="s">
        <v>499</v>
      </c>
      <c r="E425" s="5" t="s">
        <v>500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 x14ac:dyDescent="0.2">
      <c r="A426" s="29" t="s">
        <v>605</v>
      </c>
      <c r="B426" s="30" t="s">
        <v>545</v>
      </c>
      <c r="C426" s="30" t="s">
        <v>109</v>
      </c>
      <c r="D426" s="2"/>
      <c r="E426" s="31" t="s">
        <v>105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7.100000000000001" customHeight="1" x14ac:dyDescent="0.2">
      <c r="A427" s="29" t="s">
        <v>605</v>
      </c>
      <c r="B427" s="30" t="s">
        <v>545</v>
      </c>
      <c r="C427" s="30" t="s">
        <v>109</v>
      </c>
      <c r="D427" s="3" t="s">
        <v>499</v>
      </c>
      <c r="E427" s="31" t="s">
        <v>500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hidden="1" customHeight="1" x14ac:dyDescent="0.2">
      <c r="A428" s="29" t="s">
        <v>605</v>
      </c>
      <c r="B428" s="30" t="s">
        <v>545</v>
      </c>
      <c r="C428" s="30" t="s">
        <v>132</v>
      </c>
      <c r="D428" s="3"/>
      <c r="E428" s="31" t="s">
        <v>249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7.100000000000001" hidden="1" customHeight="1" x14ac:dyDescent="0.2">
      <c r="A429" s="29" t="s">
        <v>605</v>
      </c>
      <c r="B429" s="30" t="s">
        <v>545</v>
      </c>
      <c r="C429" s="30" t="s">
        <v>132</v>
      </c>
      <c r="D429" s="3" t="s">
        <v>499</v>
      </c>
      <c r="E429" s="31" t="s">
        <v>500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7.100000000000001" hidden="1" customHeight="1" x14ac:dyDescent="0.2">
      <c r="A430" s="29" t="s">
        <v>605</v>
      </c>
      <c r="B430" s="30" t="s">
        <v>545</v>
      </c>
      <c r="C430" s="30" t="s">
        <v>324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7.100000000000001" hidden="1" customHeight="1" x14ac:dyDescent="0.2">
      <c r="A431" s="29" t="s">
        <v>605</v>
      </c>
      <c r="B431" s="30" t="s">
        <v>545</v>
      </c>
      <c r="C431" s="30" t="s">
        <v>324</v>
      </c>
      <c r="D431" s="3" t="s">
        <v>499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hidden="1" customHeight="1" x14ac:dyDescent="0.2">
      <c r="A432" s="3" t="s">
        <v>605</v>
      </c>
      <c r="B432" s="3" t="s">
        <v>545</v>
      </c>
      <c r="C432" s="3" t="s">
        <v>616</v>
      </c>
      <c r="D432" s="2"/>
      <c r="E432" s="5" t="s">
        <v>617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7.100000000000001" hidden="1" customHeight="1" x14ac:dyDescent="0.2">
      <c r="A433" s="3" t="s">
        <v>605</v>
      </c>
      <c r="B433" s="3" t="s">
        <v>545</v>
      </c>
      <c r="C433" s="3" t="s">
        <v>616</v>
      </c>
      <c r="D433" s="3" t="s">
        <v>499</v>
      </c>
      <c r="E433" s="5" t="s">
        <v>500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 x14ac:dyDescent="0.2">
      <c r="A434" s="29" t="s">
        <v>605</v>
      </c>
      <c r="B434" s="30" t="s">
        <v>545</v>
      </c>
      <c r="C434" s="30" t="s">
        <v>127</v>
      </c>
      <c r="D434" s="2"/>
      <c r="E434" s="5" t="s">
        <v>245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7.100000000000001" customHeight="1" x14ac:dyDescent="0.2">
      <c r="A435" s="29" t="s">
        <v>605</v>
      </c>
      <c r="B435" s="30" t="s">
        <v>545</v>
      </c>
      <c r="C435" s="30" t="s">
        <v>127</v>
      </c>
      <c r="D435" s="3" t="s">
        <v>499</v>
      </c>
      <c r="E435" s="5" t="s">
        <v>500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hidden="1" customHeight="1" x14ac:dyDescent="0.2">
      <c r="A436" s="29" t="s">
        <v>605</v>
      </c>
      <c r="B436" s="30" t="s">
        <v>545</v>
      </c>
      <c r="C436" s="30" t="s">
        <v>127</v>
      </c>
      <c r="D436" s="2"/>
      <c r="E436" s="5" t="s">
        <v>245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7.100000000000001" hidden="1" customHeight="1" x14ac:dyDescent="0.2">
      <c r="A437" s="29" t="s">
        <v>605</v>
      </c>
      <c r="B437" s="30" t="s">
        <v>545</v>
      </c>
      <c r="C437" s="30" t="s">
        <v>127</v>
      </c>
      <c r="D437" s="3" t="s">
        <v>481</v>
      </c>
      <c r="E437" s="31" t="s">
        <v>482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 x14ac:dyDescent="0.2">
      <c r="A438" s="29" t="s">
        <v>605</v>
      </c>
      <c r="B438" s="30" t="s">
        <v>545</v>
      </c>
      <c r="C438" s="30" t="s">
        <v>392</v>
      </c>
      <c r="D438" s="3"/>
      <c r="E438" s="59" t="s">
        <v>412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7.100000000000001" customHeight="1" x14ac:dyDescent="0.2">
      <c r="A439" s="29" t="s">
        <v>605</v>
      </c>
      <c r="B439" s="30" t="s">
        <v>545</v>
      </c>
      <c r="C439" s="30" t="s">
        <v>392</v>
      </c>
      <c r="D439" s="3" t="s">
        <v>499</v>
      </c>
      <c r="E439" s="5" t="s">
        <v>500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 x14ac:dyDescent="0.2">
      <c r="A440" s="29" t="s">
        <v>605</v>
      </c>
      <c r="B440" s="30" t="s">
        <v>545</v>
      </c>
      <c r="C440" s="30" t="s">
        <v>128</v>
      </c>
      <c r="D440" s="2"/>
      <c r="E440" s="5" t="s">
        <v>246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7.100000000000001" customHeight="1" x14ac:dyDescent="0.2">
      <c r="A441" s="29" t="s">
        <v>605</v>
      </c>
      <c r="B441" s="30" t="s">
        <v>545</v>
      </c>
      <c r="C441" s="30" t="s">
        <v>128</v>
      </c>
      <c r="D441" s="3" t="s">
        <v>499</v>
      </c>
      <c r="E441" s="5" t="s">
        <v>500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 x14ac:dyDescent="0.2">
      <c r="A442" s="29" t="s">
        <v>605</v>
      </c>
      <c r="B442" s="30" t="s">
        <v>545</v>
      </c>
      <c r="C442" s="30" t="s">
        <v>128</v>
      </c>
      <c r="D442" s="2"/>
      <c r="E442" s="5" t="s">
        <v>246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7.100000000000001" customHeight="1" x14ac:dyDescent="0.2">
      <c r="A443" s="29" t="s">
        <v>605</v>
      </c>
      <c r="B443" s="30" t="s">
        <v>545</v>
      </c>
      <c r="C443" s="30" t="s">
        <v>128</v>
      </c>
      <c r="D443" s="3" t="s">
        <v>481</v>
      </c>
      <c r="E443" s="31" t="s">
        <v>482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 x14ac:dyDescent="0.2">
      <c r="A444" s="29" t="s">
        <v>605</v>
      </c>
      <c r="B444" s="30" t="s">
        <v>545</v>
      </c>
      <c r="C444" s="30" t="s">
        <v>129</v>
      </c>
      <c r="D444" s="2"/>
      <c r="E444" s="5" t="s">
        <v>130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7.100000000000001" customHeight="1" x14ac:dyDescent="0.2">
      <c r="A445" s="29" t="s">
        <v>605</v>
      </c>
      <c r="B445" s="30" t="s">
        <v>545</v>
      </c>
      <c r="C445" s="30" t="s">
        <v>129</v>
      </c>
      <c r="D445" s="3" t="s">
        <v>499</v>
      </c>
      <c r="E445" s="5" t="s">
        <v>500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 x14ac:dyDescent="0.2">
      <c r="A446" s="29" t="s">
        <v>605</v>
      </c>
      <c r="B446" s="30" t="s">
        <v>545</v>
      </c>
      <c r="C446" s="30" t="s">
        <v>129</v>
      </c>
      <c r="D446" s="2"/>
      <c r="E446" s="5" t="s">
        <v>130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7.100000000000001" customHeight="1" x14ac:dyDescent="0.2">
      <c r="A447" s="29" t="s">
        <v>605</v>
      </c>
      <c r="B447" s="30" t="s">
        <v>545</v>
      </c>
      <c r="C447" s="30" t="s">
        <v>129</v>
      </c>
      <c r="D447" s="3" t="s">
        <v>481</v>
      </c>
      <c r="E447" s="31" t="s">
        <v>482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 x14ac:dyDescent="0.2">
      <c r="A448" s="29" t="s">
        <v>605</v>
      </c>
      <c r="B448" s="30" t="s">
        <v>545</v>
      </c>
      <c r="C448" s="30" t="s">
        <v>131</v>
      </c>
      <c r="D448" s="2"/>
      <c r="E448" s="5" t="s">
        <v>247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7.100000000000001" customHeight="1" x14ac:dyDescent="0.2">
      <c r="A449" s="29" t="s">
        <v>605</v>
      </c>
      <c r="B449" s="30" t="s">
        <v>545</v>
      </c>
      <c r="C449" s="30" t="s">
        <v>131</v>
      </c>
      <c r="D449" s="3" t="s">
        <v>499</v>
      </c>
      <c r="E449" s="5" t="s">
        <v>500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 x14ac:dyDescent="0.2">
      <c r="A450" s="29" t="s">
        <v>605</v>
      </c>
      <c r="B450" s="30" t="s">
        <v>545</v>
      </c>
      <c r="C450" s="30" t="s">
        <v>131</v>
      </c>
      <c r="D450" s="2"/>
      <c r="E450" s="5" t="s">
        <v>247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 x14ac:dyDescent="0.2">
      <c r="A451" s="29" t="s">
        <v>605</v>
      </c>
      <c r="B451" s="30" t="s">
        <v>545</v>
      </c>
      <c r="C451" s="30" t="s">
        <v>131</v>
      </c>
      <c r="D451" s="3" t="s">
        <v>481</v>
      </c>
      <c r="E451" s="31" t="s">
        <v>482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 x14ac:dyDescent="0.2">
      <c r="A452" s="29" t="s">
        <v>605</v>
      </c>
      <c r="B452" s="30" t="s">
        <v>92</v>
      </c>
      <c r="C452" s="33"/>
      <c r="D452" s="2"/>
      <c r="E452" s="31" t="s">
        <v>96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7.100000000000001" customHeight="1" x14ac:dyDescent="0.2">
      <c r="A453" s="29" t="s">
        <v>605</v>
      </c>
      <c r="B453" s="30" t="s">
        <v>92</v>
      </c>
      <c r="C453" s="30" t="s">
        <v>93</v>
      </c>
      <c r="D453" s="2"/>
      <c r="E453" s="31" t="s">
        <v>97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7.100000000000001" customHeight="1" x14ac:dyDescent="0.2">
      <c r="A454" s="29" t="s">
        <v>605</v>
      </c>
      <c r="B454" s="30" t="s">
        <v>92</v>
      </c>
      <c r="C454" s="30" t="s">
        <v>93</v>
      </c>
      <c r="D454" s="3" t="s">
        <v>499</v>
      </c>
      <c r="E454" s="31" t="s">
        <v>500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7.100000000000001" customHeight="1" x14ac:dyDescent="0.2">
      <c r="A455" s="29" t="s">
        <v>605</v>
      </c>
      <c r="B455" s="30" t="s">
        <v>618</v>
      </c>
      <c r="C455" s="30"/>
      <c r="D455" s="3"/>
      <c r="E455" s="31" t="s">
        <v>619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7.100000000000001" customHeight="1" x14ac:dyDescent="0.2">
      <c r="A456" s="29" t="s">
        <v>605</v>
      </c>
      <c r="B456" s="30" t="s">
        <v>618</v>
      </c>
      <c r="C456" s="30" t="s">
        <v>287</v>
      </c>
      <c r="D456" s="3"/>
      <c r="E456" s="31" t="s">
        <v>299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7.100000000000001" customHeight="1" x14ac:dyDescent="0.2">
      <c r="A457" s="29" t="s">
        <v>605</v>
      </c>
      <c r="B457" s="30" t="s">
        <v>618</v>
      </c>
      <c r="C457" s="30" t="s">
        <v>287</v>
      </c>
      <c r="D457" s="3" t="s">
        <v>499</v>
      </c>
      <c r="E457" s="31" t="s">
        <v>500</v>
      </c>
      <c r="F457" s="18"/>
      <c r="G457" s="17"/>
      <c r="H457" s="17"/>
      <c r="I457" s="40">
        <v>0</v>
      </c>
      <c r="J457" s="39">
        <f t="shared" ref="J457:J519" si="11">K457-I457</f>
        <v>1860000</v>
      </c>
      <c r="K457" s="40">
        <v>1860000</v>
      </c>
      <c r="L457" s="40">
        <v>1860000</v>
      </c>
    </row>
    <row r="458" spans="1:12" ht="17.100000000000001" customHeight="1" x14ac:dyDescent="0.2">
      <c r="A458" s="3" t="s">
        <v>605</v>
      </c>
      <c r="B458" s="3" t="s">
        <v>620</v>
      </c>
      <c r="C458" s="2"/>
      <c r="D458" s="2"/>
      <c r="E458" s="5" t="s">
        <v>621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10837717.949999999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7.100000000000001" customHeight="1" x14ac:dyDescent="0.2">
      <c r="A459" s="3" t="s">
        <v>605</v>
      </c>
      <c r="B459" s="3" t="s">
        <v>620</v>
      </c>
      <c r="C459" s="3" t="s">
        <v>531</v>
      </c>
      <c r="D459" s="2"/>
      <c r="E459" s="5" t="s">
        <v>502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7.100000000000001" customHeight="1" x14ac:dyDescent="0.2">
      <c r="A460" s="3" t="s">
        <v>605</v>
      </c>
      <c r="B460" s="3" t="s">
        <v>620</v>
      </c>
      <c r="C460" s="3" t="s">
        <v>531</v>
      </c>
      <c r="D460" s="3" t="s">
        <v>481</v>
      </c>
      <c r="E460" s="5" t="s">
        <v>482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7.100000000000001" hidden="1" customHeight="1" x14ac:dyDescent="0.2">
      <c r="A461" s="3" t="s">
        <v>605</v>
      </c>
      <c r="B461" s="3" t="s">
        <v>620</v>
      </c>
      <c r="C461" s="3" t="s">
        <v>501</v>
      </c>
      <c r="D461" s="2"/>
      <c r="E461" s="5" t="s">
        <v>502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7.100000000000001" hidden="1" customHeight="1" x14ac:dyDescent="0.2">
      <c r="A462" s="3" t="s">
        <v>605</v>
      </c>
      <c r="B462" s="3" t="s">
        <v>620</v>
      </c>
      <c r="C462" s="3" t="s">
        <v>501</v>
      </c>
      <c r="D462" s="3" t="s">
        <v>481</v>
      </c>
      <c r="E462" s="5" t="s">
        <v>482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 x14ac:dyDescent="0.2">
      <c r="A463" s="3" t="s">
        <v>605</v>
      </c>
      <c r="B463" s="3" t="s">
        <v>620</v>
      </c>
      <c r="C463" s="3" t="s">
        <v>585</v>
      </c>
      <c r="D463" s="2"/>
      <c r="E463" s="5" t="s">
        <v>227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7.100000000000001" customHeight="1" x14ac:dyDescent="0.2">
      <c r="A464" s="3" t="s">
        <v>605</v>
      </c>
      <c r="B464" s="3" t="s">
        <v>620</v>
      </c>
      <c r="C464" s="3" t="s">
        <v>585</v>
      </c>
      <c r="D464" s="3" t="s">
        <v>499</v>
      </c>
      <c r="E464" s="5" t="s">
        <v>500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5" ht="34.5" customHeight="1" x14ac:dyDescent="0.2">
      <c r="A465" s="3" t="s">
        <v>605</v>
      </c>
      <c r="B465" s="3" t="s">
        <v>620</v>
      </c>
      <c r="C465" s="3" t="s">
        <v>622</v>
      </c>
      <c r="D465" s="2"/>
      <c r="E465" s="5" t="s">
        <v>248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7.100000000000001" customHeight="1" x14ac:dyDescent="0.2">
      <c r="A466" s="3" t="s">
        <v>605</v>
      </c>
      <c r="B466" s="3" t="s">
        <v>620</v>
      </c>
      <c r="C466" s="3" t="s">
        <v>622</v>
      </c>
      <c r="D466" s="3" t="s">
        <v>499</v>
      </c>
      <c r="E466" s="5" t="s">
        <v>500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 x14ac:dyDescent="0.2">
      <c r="A467" s="29" t="s">
        <v>605</v>
      </c>
      <c r="B467" s="30" t="s">
        <v>620</v>
      </c>
      <c r="C467" s="30" t="s">
        <v>132</v>
      </c>
      <c r="D467" s="2"/>
      <c r="E467" s="5" t="s">
        <v>249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7.100000000000001" customHeight="1" x14ac:dyDescent="0.2">
      <c r="A468" s="29" t="s">
        <v>605</v>
      </c>
      <c r="B468" s="30" t="s">
        <v>620</v>
      </c>
      <c r="C468" s="30" t="s">
        <v>132</v>
      </c>
      <c r="D468" s="3" t="s">
        <v>499</v>
      </c>
      <c r="E468" s="31" t="s">
        <v>500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 x14ac:dyDescent="0.2">
      <c r="A469" s="29" t="s">
        <v>605</v>
      </c>
      <c r="B469" s="30" t="s">
        <v>620</v>
      </c>
      <c r="C469" s="30" t="s">
        <v>133</v>
      </c>
      <c r="D469" s="2"/>
      <c r="E469" s="5" t="s">
        <v>252</v>
      </c>
      <c r="F469" s="18"/>
      <c r="G469" s="17"/>
      <c r="H469" s="17"/>
      <c r="I469" s="40">
        <f>I470</f>
        <v>1034406.8</v>
      </c>
      <c r="J469" s="39">
        <f t="shared" si="11"/>
        <v>51157.199999999953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 x14ac:dyDescent="0.2">
      <c r="A470" s="29" t="s">
        <v>605</v>
      </c>
      <c r="B470" s="30" t="s">
        <v>620</v>
      </c>
      <c r="C470" s="30" t="s">
        <v>133</v>
      </c>
      <c r="D470" s="3" t="s">
        <v>499</v>
      </c>
      <c r="E470" s="31" t="s">
        <v>500</v>
      </c>
      <c r="F470" s="18"/>
      <c r="G470" s="17"/>
      <c r="H470" s="17"/>
      <c r="I470" s="40">
        <v>1034406.8</v>
      </c>
      <c r="J470" s="39">
        <f t="shared" si="11"/>
        <v>51157.199999999953</v>
      </c>
      <c r="K470" s="40">
        <v>1085564</v>
      </c>
      <c r="L470" s="40">
        <v>1085564</v>
      </c>
      <c r="M470" s="9"/>
      <c r="N470" s="9"/>
      <c r="O470" s="9"/>
    </row>
    <row r="471" spans="1:15" ht="31.5" x14ac:dyDescent="0.2">
      <c r="A471" s="29" t="s">
        <v>605</v>
      </c>
      <c r="B471" s="30" t="s">
        <v>620</v>
      </c>
      <c r="C471" s="30" t="s">
        <v>134</v>
      </c>
      <c r="D471" s="2"/>
      <c r="E471" s="5" t="s">
        <v>253</v>
      </c>
      <c r="F471" s="18"/>
      <c r="G471" s="17"/>
      <c r="H471" s="17"/>
      <c r="I471" s="40">
        <f>I472</f>
        <v>1324065.2</v>
      </c>
      <c r="J471" s="39">
        <f t="shared" si="11"/>
        <v>581315.80000000005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7.100000000000001" customHeight="1" x14ac:dyDescent="0.2">
      <c r="A472" s="29" t="s">
        <v>605</v>
      </c>
      <c r="B472" s="30" t="s">
        <v>620</v>
      </c>
      <c r="C472" s="30" t="s">
        <v>134</v>
      </c>
      <c r="D472" s="3" t="s">
        <v>499</v>
      </c>
      <c r="E472" s="31" t="s">
        <v>500</v>
      </c>
      <c r="F472" s="18"/>
      <c r="G472" s="17"/>
      <c r="H472" s="17"/>
      <c r="I472" s="40">
        <v>1324065.2</v>
      </c>
      <c r="J472" s="39">
        <f t="shared" si="11"/>
        <v>581315.80000000005</v>
      </c>
      <c r="K472" s="40">
        <v>1905381</v>
      </c>
      <c r="L472" s="40">
        <v>1905381</v>
      </c>
      <c r="M472" s="9"/>
      <c r="N472" s="9"/>
      <c r="O472" s="9"/>
    </row>
    <row r="473" spans="1:15" ht="18.75" customHeight="1" x14ac:dyDescent="0.2">
      <c r="A473" s="3" t="s">
        <v>605</v>
      </c>
      <c r="B473" s="3" t="s">
        <v>620</v>
      </c>
      <c r="C473" s="3" t="s">
        <v>604</v>
      </c>
      <c r="D473" s="2"/>
      <c r="E473" s="5" t="s">
        <v>91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5" ht="17.25" customHeight="1" x14ac:dyDescent="0.2">
      <c r="A474" s="3" t="s">
        <v>605</v>
      </c>
      <c r="B474" s="3" t="s">
        <v>620</v>
      </c>
      <c r="C474" s="3" t="s">
        <v>604</v>
      </c>
      <c r="D474" s="3" t="s">
        <v>499</v>
      </c>
      <c r="E474" s="5" t="s">
        <v>500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5" ht="22.5" customHeight="1" x14ac:dyDescent="0.2">
      <c r="A475" s="29" t="s">
        <v>605</v>
      </c>
      <c r="B475" s="30" t="s">
        <v>620</v>
      </c>
      <c r="C475" s="30" t="s">
        <v>118</v>
      </c>
      <c r="D475" s="2"/>
      <c r="E475" s="31" t="s">
        <v>120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5" ht="17.100000000000001" customHeight="1" x14ac:dyDescent="0.2">
      <c r="A476" s="29" t="s">
        <v>605</v>
      </c>
      <c r="B476" s="30" t="s">
        <v>620</v>
      </c>
      <c r="C476" s="30" t="s">
        <v>118</v>
      </c>
      <c r="D476" s="3" t="s">
        <v>499</v>
      </c>
      <c r="E476" s="31" t="s">
        <v>500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5" ht="24" customHeight="1" x14ac:dyDescent="0.2">
      <c r="A477" s="29" t="s">
        <v>605</v>
      </c>
      <c r="B477" s="30" t="s">
        <v>620</v>
      </c>
      <c r="C477" s="30" t="s">
        <v>119</v>
      </c>
      <c r="D477" s="2"/>
      <c r="E477" s="31" t="s">
        <v>105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5" ht="17.100000000000001" customHeight="1" x14ac:dyDescent="0.2">
      <c r="A478" s="29" t="s">
        <v>605</v>
      </c>
      <c r="B478" s="30" t="s">
        <v>620</v>
      </c>
      <c r="C478" s="30" t="s">
        <v>119</v>
      </c>
      <c r="D478" s="3" t="s">
        <v>499</v>
      </c>
      <c r="E478" s="31" t="s">
        <v>500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5" ht="24.75" hidden="1" customHeight="1" x14ac:dyDescent="0.2">
      <c r="A479" s="29" t="s">
        <v>605</v>
      </c>
      <c r="B479" s="30" t="s">
        <v>620</v>
      </c>
      <c r="C479" s="30" t="s">
        <v>288</v>
      </c>
      <c r="D479" s="3"/>
      <c r="E479" s="31" t="s">
        <v>300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5" ht="17.100000000000001" hidden="1" customHeight="1" x14ac:dyDescent="0.2">
      <c r="A480" s="29" t="s">
        <v>605</v>
      </c>
      <c r="B480" s="30" t="s">
        <v>620</v>
      </c>
      <c r="C480" s="30" t="s">
        <v>288</v>
      </c>
      <c r="D480" s="3" t="s">
        <v>499</v>
      </c>
      <c r="E480" s="31" t="s">
        <v>500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hidden="1" customHeight="1" x14ac:dyDescent="0.2">
      <c r="A481" s="29" t="s">
        <v>605</v>
      </c>
      <c r="B481" s="30" t="s">
        <v>620</v>
      </c>
      <c r="C481" s="30" t="s">
        <v>517</v>
      </c>
      <c r="D481" s="3"/>
      <c r="E481" s="5" t="s">
        <v>210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7.100000000000001" hidden="1" customHeight="1" x14ac:dyDescent="0.2">
      <c r="A482" s="29" t="s">
        <v>605</v>
      </c>
      <c r="B482" s="30" t="s">
        <v>620</v>
      </c>
      <c r="C482" s="30" t="s">
        <v>517</v>
      </c>
      <c r="D482" s="3" t="s">
        <v>481</v>
      </c>
      <c r="E482" s="5" t="s">
        <v>482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 x14ac:dyDescent="0.2">
      <c r="A483" s="29" t="s">
        <v>605</v>
      </c>
      <c r="B483" s="30" t="s">
        <v>620</v>
      </c>
      <c r="C483" s="30" t="s">
        <v>321</v>
      </c>
      <c r="D483" s="3"/>
      <c r="E483" s="31" t="s">
        <v>360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7.100000000000001" hidden="1" customHeight="1" x14ac:dyDescent="0.2">
      <c r="A484" s="29" t="s">
        <v>605</v>
      </c>
      <c r="B484" s="30" t="s">
        <v>620</v>
      </c>
      <c r="C484" s="30" t="s">
        <v>321</v>
      </c>
      <c r="D484" s="3" t="s">
        <v>286</v>
      </c>
      <c r="E484" s="31" t="s">
        <v>293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7.100000000000001" hidden="1" customHeight="1" x14ac:dyDescent="0.2">
      <c r="A485" s="29" t="s">
        <v>605</v>
      </c>
      <c r="B485" s="30" t="s">
        <v>557</v>
      </c>
      <c r="C485" s="30"/>
      <c r="D485" s="3"/>
      <c r="E485" s="31" t="s">
        <v>558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 x14ac:dyDescent="0.2">
      <c r="A486" s="29" t="s">
        <v>605</v>
      </c>
      <c r="B486" s="30" t="s">
        <v>557</v>
      </c>
      <c r="C486" s="30" t="s">
        <v>198</v>
      </c>
      <c r="D486" s="3"/>
      <c r="E486" s="31" t="s">
        <v>272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7.100000000000001" hidden="1" customHeight="1" x14ac:dyDescent="0.2">
      <c r="A487" s="29" t="s">
        <v>605</v>
      </c>
      <c r="B487" s="30" t="s">
        <v>557</v>
      </c>
      <c r="C487" s="30" t="s">
        <v>198</v>
      </c>
      <c r="D487" s="3" t="s">
        <v>561</v>
      </c>
      <c r="E487" s="31" t="s">
        <v>562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7.100000000000001" customHeight="1" x14ac:dyDescent="0.2">
      <c r="A488" s="3" t="s">
        <v>605</v>
      </c>
      <c r="B488" s="3" t="s">
        <v>623</v>
      </c>
      <c r="C488" s="2"/>
      <c r="D488" s="2"/>
      <c r="E488" s="5" t="s">
        <v>624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hidden="1" customHeight="1" x14ac:dyDescent="0.2">
      <c r="A489" s="3" t="s">
        <v>605</v>
      </c>
      <c r="B489" s="3" t="s">
        <v>623</v>
      </c>
      <c r="C489" s="3" t="s">
        <v>625</v>
      </c>
      <c r="D489" s="2"/>
      <c r="E489" s="5" t="s">
        <v>626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hidden="1" customHeight="1" x14ac:dyDescent="0.2">
      <c r="A490" s="3" t="s">
        <v>605</v>
      </c>
      <c r="B490" s="3" t="s">
        <v>623</v>
      </c>
      <c r="C490" s="3" t="s">
        <v>625</v>
      </c>
      <c r="D490" s="3" t="s">
        <v>561</v>
      </c>
      <c r="E490" s="5" t="s">
        <v>562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 x14ac:dyDescent="0.2">
      <c r="A491" s="3" t="s">
        <v>605</v>
      </c>
      <c r="B491" s="3" t="s">
        <v>623</v>
      </c>
      <c r="C491" s="3" t="s">
        <v>627</v>
      </c>
      <c r="D491" s="2"/>
      <c r="E491" s="5" t="s">
        <v>628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7.100000000000001" customHeight="1" x14ac:dyDescent="0.2">
      <c r="A492" s="3" t="s">
        <v>605</v>
      </c>
      <c r="B492" s="3" t="s">
        <v>623</v>
      </c>
      <c r="C492" s="3" t="s">
        <v>627</v>
      </c>
      <c r="D492" s="3" t="s">
        <v>561</v>
      </c>
      <c r="E492" s="5" t="s">
        <v>562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 x14ac:dyDescent="0.2">
      <c r="A493" s="29" t="s">
        <v>605</v>
      </c>
      <c r="B493" s="30" t="s">
        <v>623</v>
      </c>
      <c r="C493" s="30" t="s">
        <v>135</v>
      </c>
      <c r="D493" s="2"/>
      <c r="E493" s="31" t="s">
        <v>136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7.100000000000001" customHeight="1" x14ac:dyDescent="0.2">
      <c r="A494" s="29" t="s">
        <v>605</v>
      </c>
      <c r="B494" s="30" t="s">
        <v>623</v>
      </c>
      <c r="C494" s="30" t="s">
        <v>135</v>
      </c>
      <c r="D494" s="3" t="s">
        <v>561</v>
      </c>
      <c r="E494" s="31" t="s">
        <v>562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7.100000000000001" customHeight="1" x14ac:dyDescent="0.2">
      <c r="A495" s="3" t="s">
        <v>605</v>
      </c>
      <c r="B495" s="3" t="s">
        <v>623</v>
      </c>
      <c r="C495" s="3" t="s">
        <v>629</v>
      </c>
      <c r="D495" s="2"/>
      <c r="E495" s="5" t="s">
        <v>630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7.100000000000001" customHeight="1" x14ac:dyDescent="0.2">
      <c r="A496" s="3" t="s">
        <v>605</v>
      </c>
      <c r="B496" s="3" t="s">
        <v>623</v>
      </c>
      <c r="C496" s="3" t="s">
        <v>629</v>
      </c>
      <c r="D496" s="3" t="s">
        <v>561</v>
      </c>
      <c r="E496" s="5" t="s">
        <v>562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5" ht="17.100000000000001" customHeight="1" x14ac:dyDescent="0.2">
      <c r="A497" s="3" t="s">
        <v>605</v>
      </c>
      <c r="B497" s="3" t="s">
        <v>623</v>
      </c>
      <c r="C497" s="3" t="s">
        <v>631</v>
      </c>
      <c r="D497" s="2"/>
      <c r="E497" s="5" t="s">
        <v>632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5" ht="17.100000000000001" customHeight="1" x14ac:dyDescent="0.2">
      <c r="A498" s="3" t="s">
        <v>605</v>
      </c>
      <c r="B498" s="3" t="s">
        <v>623</v>
      </c>
      <c r="C498" s="3" t="s">
        <v>631</v>
      </c>
      <c r="D498" s="3" t="s">
        <v>561</v>
      </c>
      <c r="E498" s="5" t="s">
        <v>562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5" ht="17.100000000000001" customHeight="1" x14ac:dyDescent="0.2">
      <c r="A499" s="3" t="s">
        <v>605</v>
      </c>
      <c r="B499" s="3" t="s">
        <v>623</v>
      </c>
      <c r="C499" s="3" t="s">
        <v>633</v>
      </c>
      <c r="D499" s="2"/>
      <c r="E499" s="5" t="s">
        <v>634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7.100000000000001" customHeight="1" x14ac:dyDescent="0.2">
      <c r="A500" s="3" t="s">
        <v>605</v>
      </c>
      <c r="B500" s="3" t="s">
        <v>623</v>
      </c>
      <c r="C500" s="3" t="s">
        <v>633</v>
      </c>
      <c r="D500" s="3" t="s">
        <v>561</v>
      </c>
      <c r="E500" s="5" t="s">
        <v>562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5" ht="34.5" customHeight="1" x14ac:dyDescent="0.2">
      <c r="A501" s="1" t="s">
        <v>635</v>
      </c>
      <c r="B501" s="7"/>
      <c r="C501" s="7"/>
      <c r="D501" s="7"/>
      <c r="E501" s="28" t="s">
        <v>636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5" ht="28.5" customHeight="1" x14ac:dyDescent="0.2">
      <c r="A502" s="3" t="s">
        <v>635</v>
      </c>
      <c r="B502" s="3" t="s">
        <v>637</v>
      </c>
      <c r="C502" s="2"/>
      <c r="D502" s="2"/>
      <c r="E502" s="5" t="s">
        <v>638</v>
      </c>
      <c r="F502" s="15">
        <f t="shared" ref="F502:H503" si="12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5" ht="17.100000000000001" customHeight="1" x14ac:dyDescent="0.2">
      <c r="A503" s="3" t="s">
        <v>635</v>
      </c>
      <c r="B503" s="3" t="s">
        <v>637</v>
      </c>
      <c r="C503" s="3" t="s">
        <v>531</v>
      </c>
      <c r="D503" s="2"/>
      <c r="E503" s="5" t="s">
        <v>502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5" ht="17.100000000000001" customHeight="1" x14ac:dyDescent="0.2">
      <c r="A504" s="3" t="s">
        <v>635</v>
      </c>
      <c r="B504" s="3" t="s">
        <v>637</v>
      </c>
      <c r="C504" s="3" t="s">
        <v>531</v>
      </c>
      <c r="D504" s="3" t="s">
        <v>481</v>
      </c>
      <c r="E504" s="5" t="s">
        <v>482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5" ht="17.100000000000001" customHeight="1" x14ac:dyDescent="0.2">
      <c r="A505" s="3" t="s">
        <v>635</v>
      </c>
      <c r="B505" s="3" t="s">
        <v>637</v>
      </c>
      <c r="C505" s="3" t="s">
        <v>84</v>
      </c>
      <c r="D505" s="3"/>
      <c r="E505" s="5" t="s">
        <v>186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5" ht="17.100000000000001" customHeight="1" x14ac:dyDescent="0.2">
      <c r="A506" s="3" t="s">
        <v>635</v>
      </c>
      <c r="B506" s="3" t="s">
        <v>637</v>
      </c>
      <c r="C506" s="3" t="s">
        <v>84</v>
      </c>
      <c r="D506" s="3" t="s">
        <v>481</v>
      </c>
      <c r="E506" s="5" t="s">
        <v>482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5" ht="17.100000000000001" customHeight="1" x14ac:dyDescent="0.2">
      <c r="A507" s="3" t="s">
        <v>635</v>
      </c>
      <c r="B507" s="3" t="s">
        <v>393</v>
      </c>
      <c r="C507" s="2"/>
      <c r="D507" s="2"/>
      <c r="E507" s="11" t="s">
        <v>411</v>
      </c>
      <c r="F507" s="21" t="s">
        <v>411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5" ht="24.75" customHeight="1" x14ac:dyDescent="0.2">
      <c r="A508" s="3" t="s">
        <v>635</v>
      </c>
      <c r="B508" s="3" t="s">
        <v>393</v>
      </c>
      <c r="C508" s="3" t="s">
        <v>394</v>
      </c>
      <c r="D508" s="2"/>
      <c r="E508" s="11" t="s">
        <v>409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5" ht="17.100000000000001" customHeight="1" x14ac:dyDescent="0.2">
      <c r="A509" s="3" t="s">
        <v>635</v>
      </c>
      <c r="B509" s="3" t="s">
        <v>393</v>
      </c>
      <c r="C509" s="3" t="s">
        <v>394</v>
      </c>
      <c r="D509" s="3" t="s">
        <v>481</v>
      </c>
      <c r="E509" s="5" t="s">
        <v>482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5" ht="17.100000000000001" customHeight="1" x14ac:dyDescent="0.2">
      <c r="A510" s="3" t="s">
        <v>635</v>
      </c>
      <c r="B510" s="3" t="s">
        <v>393</v>
      </c>
      <c r="C510" s="3" t="s">
        <v>395</v>
      </c>
      <c r="D510" s="3"/>
      <c r="E510" s="11" t="s">
        <v>410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5" ht="17.100000000000001" customHeight="1" x14ac:dyDescent="0.2">
      <c r="A511" s="3" t="s">
        <v>635</v>
      </c>
      <c r="B511" s="3" t="s">
        <v>505</v>
      </c>
      <c r="C511" s="3" t="s">
        <v>395</v>
      </c>
      <c r="D511" s="3" t="s">
        <v>481</v>
      </c>
      <c r="E511" s="5" t="s">
        <v>482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5" ht="17.100000000000001" customHeight="1" x14ac:dyDescent="0.2">
      <c r="A512" s="29" t="s">
        <v>635</v>
      </c>
      <c r="B512" s="30" t="s">
        <v>513</v>
      </c>
      <c r="C512" s="33"/>
      <c r="D512" s="2"/>
      <c r="E512" s="31" t="s">
        <v>514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 x14ac:dyDescent="0.2">
      <c r="A513" s="29" t="s">
        <v>635</v>
      </c>
      <c r="B513" s="30" t="s">
        <v>513</v>
      </c>
      <c r="C513" s="30" t="s">
        <v>74</v>
      </c>
      <c r="D513" s="2"/>
      <c r="E513" s="5" t="s">
        <v>209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7.100000000000001" customHeight="1" x14ac:dyDescent="0.2">
      <c r="A514" s="29" t="s">
        <v>635</v>
      </c>
      <c r="B514" s="30" t="s">
        <v>513</v>
      </c>
      <c r="C514" s="30" t="s">
        <v>74</v>
      </c>
      <c r="D514" s="3" t="s">
        <v>481</v>
      </c>
      <c r="E514" s="31" t="s">
        <v>482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7.100000000000001" customHeight="1" x14ac:dyDescent="0.2">
      <c r="A515" s="3" t="s">
        <v>635</v>
      </c>
      <c r="B515" s="3" t="s">
        <v>536</v>
      </c>
      <c r="C515" s="2"/>
      <c r="D515" s="2"/>
      <c r="E515" s="5" t="s">
        <v>537</v>
      </c>
      <c r="F515" s="21">
        <f t="shared" ref="F515:H516" si="13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 x14ac:dyDescent="0.2">
      <c r="A516" s="3" t="s">
        <v>635</v>
      </c>
      <c r="B516" s="3" t="s">
        <v>536</v>
      </c>
      <c r="C516" s="3" t="s">
        <v>639</v>
      </c>
      <c r="D516" s="2"/>
      <c r="E516" s="5" t="s">
        <v>640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7.100000000000001" customHeight="1" x14ac:dyDescent="0.2">
      <c r="A517" s="3" t="s">
        <v>635</v>
      </c>
      <c r="B517" s="3" t="s">
        <v>536</v>
      </c>
      <c r="C517" s="3" t="s">
        <v>639</v>
      </c>
      <c r="D517" s="3" t="s">
        <v>641</v>
      </c>
      <c r="E517" s="5" t="s">
        <v>642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hidden="1" customHeight="1" x14ac:dyDescent="0.2">
      <c r="A518" s="3" t="s">
        <v>635</v>
      </c>
      <c r="B518" s="3" t="s">
        <v>536</v>
      </c>
      <c r="C518" s="3" t="s">
        <v>177</v>
      </c>
      <c r="D518" s="2"/>
      <c r="E518" s="5" t="s">
        <v>187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7.100000000000001" hidden="1" customHeight="1" x14ac:dyDescent="0.2">
      <c r="A519" s="3" t="s">
        <v>635</v>
      </c>
      <c r="B519" s="3" t="s">
        <v>536</v>
      </c>
      <c r="C519" s="3" t="s">
        <v>177</v>
      </c>
      <c r="D519" s="3" t="s">
        <v>641</v>
      </c>
      <c r="E519" s="5" t="s">
        <v>642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7.100000000000001" customHeight="1" x14ac:dyDescent="0.2">
      <c r="A520" s="3" t="s">
        <v>635</v>
      </c>
      <c r="B520" s="3" t="s">
        <v>643</v>
      </c>
      <c r="C520" s="2"/>
      <c r="D520" s="2"/>
      <c r="E520" s="5" t="s">
        <v>644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t="shared" ref="J520:J583" si="14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hidden="1" customHeight="1" x14ac:dyDescent="0.2">
      <c r="A521" s="3" t="s">
        <v>635</v>
      </c>
      <c r="B521" s="3" t="s">
        <v>643</v>
      </c>
      <c r="C521" s="3" t="s">
        <v>645</v>
      </c>
      <c r="D521" s="2"/>
      <c r="E521" s="5" t="s">
        <v>646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hidden="1" customHeight="1" x14ac:dyDescent="0.2">
      <c r="A522" s="3" t="s">
        <v>635</v>
      </c>
      <c r="B522" s="3" t="s">
        <v>643</v>
      </c>
      <c r="C522" s="3" t="s">
        <v>645</v>
      </c>
      <c r="D522" s="3" t="s">
        <v>641</v>
      </c>
      <c r="E522" s="5" t="s">
        <v>642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 x14ac:dyDescent="0.2">
      <c r="A523" s="3" t="s">
        <v>635</v>
      </c>
      <c r="B523" s="3" t="s">
        <v>643</v>
      </c>
      <c r="C523" s="3" t="s">
        <v>647</v>
      </c>
      <c r="D523" s="2"/>
      <c r="E523" s="5" t="s">
        <v>648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7.100000000000001" customHeight="1" x14ac:dyDescent="0.2">
      <c r="A524" s="3" t="s">
        <v>635</v>
      </c>
      <c r="B524" s="3" t="s">
        <v>643</v>
      </c>
      <c r="C524" s="3" t="s">
        <v>647</v>
      </c>
      <c r="D524" s="3" t="s">
        <v>641</v>
      </c>
      <c r="E524" s="5" t="s">
        <v>642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 x14ac:dyDescent="0.2">
      <c r="A525" s="3" t="s">
        <v>635</v>
      </c>
      <c r="B525" s="3" t="s">
        <v>643</v>
      </c>
      <c r="C525" s="3" t="s">
        <v>649</v>
      </c>
      <c r="D525" s="2"/>
      <c r="E525" s="5" t="s">
        <v>254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7.100000000000001" customHeight="1" x14ac:dyDescent="0.2">
      <c r="A526" s="3" t="s">
        <v>635</v>
      </c>
      <c r="B526" s="3" t="s">
        <v>643</v>
      </c>
      <c r="C526" s="3" t="s">
        <v>649</v>
      </c>
      <c r="D526" s="3" t="s">
        <v>641</v>
      </c>
      <c r="E526" s="5" t="s">
        <v>642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hidden="1" customHeight="1" x14ac:dyDescent="0.2">
      <c r="A527" s="3" t="s">
        <v>635</v>
      </c>
      <c r="B527" s="3" t="s">
        <v>643</v>
      </c>
      <c r="C527" s="3" t="s">
        <v>188</v>
      </c>
      <c r="D527" s="3"/>
      <c r="E527" s="5" t="s">
        <v>255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7.100000000000001" hidden="1" customHeight="1" x14ac:dyDescent="0.2">
      <c r="A528" s="3" t="s">
        <v>635</v>
      </c>
      <c r="B528" s="3" t="s">
        <v>643</v>
      </c>
      <c r="C528" s="3" t="s">
        <v>188</v>
      </c>
      <c r="D528" s="3" t="s">
        <v>641</v>
      </c>
      <c r="E528" s="5" t="s">
        <v>642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hidden="1" customHeight="1" x14ac:dyDescent="0.2">
      <c r="A529" s="3" t="s">
        <v>635</v>
      </c>
      <c r="B529" s="3" t="s">
        <v>643</v>
      </c>
      <c r="C529" s="3" t="s">
        <v>289</v>
      </c>
      <c r="D529" s="3"/>
      <c r="E529" s="31" t="s">
        <v>301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7.100000000000001" hidden="1" customHeight="1" x14ac:dyDescent="0.2">
      <c r="A530" s="3" t="s">
        <v>635</v>
      </c>
      <c r="B530" s="3" t="s">
        <v>643</v>
      </c>
      <c r="C530" s="3" t="s">
        <v>289</v>
      </c>
      <c r="D530" s="3" t="s">
        <v>641</v>
      </c>
      <c r="E530" s="31" t="s">
        <v>642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hidden="1" customHeight="1" x14ac:dyDescent="0.2">
      <c r="A531" s="3" t="s">
        <v>635</v>
      </c>
      <c r="B531" s="3" t="s">
        <v>643</v>
      </c>
      <c r="C531" s="3" t="s">
        <v>325</v>
      </c>
      <c r="D531" s="3"/>
      <c r="E531" s="31" t="s">
        <v>362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7.100000000000001" hidden="1" customHeight="1" x14ac:dyDescent="0.2">
      <c r="A532" s="3" t="s">
        <v>635</v>
      </c>
      <c r="B532" s="3" t="s">
        <v>643</v>
      </c>
      <c r="C532" s="3" t="s">
        <v>325</v>
      </c>
      <c r="D532" s="3" t="s">
        <v>641</v>
      </c>
      <c r="E532" s="31" t="s">
        <v>642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hidden="1" customHeight="1" x14ac:dyDescent="0.2">
      <c r="A533" s="3" t="s">
        <v>635</v>
      </c>
      <c r="B533" s="3" t="s">
        <v>643</v>
      </c>
      <c r="C533" s="3" t="s">
        <v>189</v>
      </c>
      <c r="D533" s="3"/>
      <c r="E533" s="5" t="s">
        <v>256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7.100000000000001" hidden="1" customHeight="1" x14ac:dyDescent="0.2">
      <c r="A534" s="3" t="s">
        <v>635</v>
      </c>
      <c r="B534" s="3" t="s">
        <v>643</v>
      </c>
      <c r="C534" s="3" t="s">
        <v>189</v>
      </c>
      <c r="D534" s="3" t="s">
        <v>641</v>
      </c>
      <c r="E534" s="5" t="s">
        <v>642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hidden="1" customHeight="1" x14ac:dyDescent="0.2">
      <c r="A535" s="3" t="s">
        <v>635</v>
      </c>
      <c r="B535" s="3" t="s">
        <v>643</v>
      </c>
      <c r="C535" s="3" t="s">
        <v>373</v>
      </c>
      <c r="D535" s="3"/>
      <c r="E535" s="31" t="s">
        <v>384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7.100000000000001" hidden="1" customHeight="1" x14ac:dyDescent="0.2">
      <c r="A536" s="3" t="s">
        <v>635</v>
      </c>
      <c r="B536" s="3" t="s">
        <v>643</v>
      </c>
      <c r="C536" s="3" t="s">
        <v>373</v>
      </c>
      <c r="D536" s="3" t="s">
        <v>641</v>
      </c>
      <c r="E536" s="31" t="s">
        <v>642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 x14ac:dyDescent="0.2">
      <c r="A537" s="3" t="s">
        <v>635</v>
      </c>
      <c r="B537" s="3" t="s">
        <v>643</v>
      </c>
      <c r="C537" s="3" t="s">
        <v>181</v>
      </c>
      <c r="D537" s="3"/>
      <c r="E537" s="57" t="s">
        <v>397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7.100000000000001" customHeight="1" x14ac:dyDescent="0.2">
      <c r="A538" s="3" t="s">
        <v>635</v>
      </c>
      <c r="B538" s="3" t="s">
        <v>643</v>
      </c>
      <c r="C538" s="3" t="s">
        <v>181</v>
      </c>
      <c r="D538" s="3" t="s">
        <v>499</v>
      </c>
      <c r="E538" s="5" t="s">
        <v>500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 x14ac:dyDescent="0.2">
      <c r="A539" s="3" t="s">
        <v>635</v>
      </c>
      <c r="B539" s="3" t="s">
        <v>643</v>
      </c>
      <c r="C539" s="3" t="s">
        <v>190</v>
      </c>
      <c r="D539" s="3"/>
      <c r="E539" s="5" t="s">
        <v>257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7.100000000000001" customHeight="1" x14ac:dyDescent="0.2">
      <c r="A540" s="3" t="s">
        <v>635</v>
      </c>
      <c r="B540" s="3" t="s">
        <v>643</v>
      </c>
      <c r="C540" s="3" t="s">
        <v>190</v>
      </c>
      <c r="D540" s="3" t="s">
        <v>499</v>
      </c>
      <c r="E540" s="5" t="s">
        <v>500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 x14ac:dyDescent="0.2">
      <c r="A541" s="3" t="s">
        <v>635</v>
      </c>
      <c r="B541" s="3" t="s">
        <v>643</v>
      </c>
      <c r="C541" s="3" t="s">
        <v>396</v>
      </c>
      <c r="D541" s="3"/>
      <c r="E541" s="58" t="s">
        <v>398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7.100000000000001" customHeight="1" x14ac:dyDescent="0.2">
      <c r="A542" s="3" t="s">
        <v>635</v>
      </c>
      <c r="B542" s="3" t="s">
        <v>643</v>
      </c>
      <c r="C542" s="3" t="s">
        <v>396</v>
      </c>
      <c r="D542" s="3" t="s">
        <v>499</v>
      </c>
      <c r="E542" s="5" t="s">
        <v>500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7.100000000000001" hidden="1" customHeight="1" x14ac:dyDescent="0.2">
      <c r="A543" s="3" t="s">
        <v>635</v>
      </c>
      <c r="B543" s="3" t="s">
        <v>650</v>
      </c>
      <c r="C543" s="2"/>
      <c r="D543" s="2"/>
      <c r="E543" s="5" t="s">
        <v>651</v>
      </c>
      <c r="F543" s="21">
        <f t="shared" ref="F543:I544" si="15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hidden="1" customHeight="1" x14ac:dyDescent="0.2">
      <c r="A544" s="3" t="s">
        <v>635</v>
      </c>
      <c r="B544" s="3" t="s">
        <v>650</v>
      </c>
      <c r="C544" s="3" t="s">
        <v>652</v>
      </c>
      <c r="D544" s="2"/>
      <c r="E544" s="5" t="s">
        <v>653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7.100000000000001" hidden="1" customHeight="1" x14ac:dyDescent="0.2">
      <c r="A545" s="3" t="s">
        <v>635</v>
      </c>
      <c r="B545" s="3" t="s">
        <v>650</v>
      </c>
      <c r="C545" s="3" t="s">
        <v>652</v>
      </c>
      <c r="D545" s="3" t="s">
        <v>481</v>
      </c>
      <c r="E545" s="5" t="s">
        <v>482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7.100000000000001" customHeight="1" x14ac:dyDescent="0.2">
      <c r="A546" s="29" t="s">
        <v>635</v>
      </c>
      <c r="B546" s="30" t="s">
        <v>545</v>
      </c>
      <c r="C546" s="33"/>
      <c r="D546" s="2"/>
      <c r="E546" s="31" t="s">
        <v>546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 x14ac:dyDescent="0.2">
      <c r="A547" s="29" t="s">
        <v>635</v>
      </c>
      <c r="B547" s="30" t="s">
        <v>545</v>
      </c>
      <c r="C547" s="30" t="s">
        <v>137</v>
      </c>
      <c r="D547" s="2"/>
      <c r="E547" s="5" t="s">
        <v>173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7.100000000000001" customHeight="1" x14ac:dyDescent="0.2">
      <c r="A548" s="29" t="s">
        <v>635</v>
      </c>
      <c r="B548" s="30" t="s">
        <v>545</v>
      </c>
      <c r="C548" s="30" t="s">
        <v>137</v>
      </c>
      <c r="D548" s="3" t="s">
        <v>641</v>
      </c>
      <c r="E548" s="31" t="s">
        <v>642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7.100000000000001" customHeight="1" x14ac:dyDescent="0.2">
      <c r="A549" s="29" t="s">
        <v>635</v>
      </c>
      <c r="B549" s="30" t="s">
        <v>590</v>
      </c>
      <c r="C549" s="33"/>
      <c r="D549" s="2"/>
      <c r="E549" s="31" t="s">
        <v>591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 x14ac:dyDescent="0.2">
      <c r="A550" s="29" t="s">
        <v>635</v>
      </c>
      <c r="B550" s="30" t="s">
        <v>590</v>
      </c>
      <c r="C550" s="30" t="s">
        <v>138</v>
      </c>
      <c r="D550" s="2"/>
      <c r="E550" s="31" t="s">
        <v>174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7.100000000000001" customHeight="1" x14ac:dyDescent="0.2">
      <c r="A551" s="29" t="s">
        <v>635</v>
      </c>
      <c r="B551" s="30" t="s">
        <v>590</v>
      </c>
      <c r="C551" s="30" t="s">
        <v>138</v>
      </c>
      <c r="D551" s="3" t="s">
        <v>641</v>
      </c>
      <c r="E551" s="31" t="s">
        <v>642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hidden="1" customHeight="1" x14ac:dyDescent="0.2">
      <c r="A552" s="3" t="s">
        <v>635</v>
      </c>
      <c r="B552" s="3" t="s">
        <v>643</v>
      </c>
      <c r="C552" s="30" t="s">
        <v>290</v>
      </c>
      <c r="D552" s="3"/>
      <c r="E552" s="31" t="s">
        <v>302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7.100000000000001" hidden="1" customHeight="1" x14ac:dyDescent="0.2">
      <c r="A553" s="3" t="s">
        <v>635</v>
      </c>
      <c r="B553" s="3" t="s">
        <v>643</v>
      </c>
      <c r="C553" s="30" t="s">
        <v>290</v>
      </c>
      <c r="D553" s="3" t="s">
        <v>641</v>
      </c>
      <c r="E553" s="31" t="s">
        <v>642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7.100000000000001" customHeight="1" x14ac:dyDescent="0.2">
      <c r="A554" s="3" t="s">
        <v>635</v>
      </c>
      <c r="B554" s="3" t="s">
        <v>654</v>
      </c>
      <c r="C554" s="2"/>
      <c r="D554" s="2"/>
      <c r="E554" s="5" t="s">
        <v>655</v>
      </c>
      <c r="F554" s="21">
        <f t="shared" ref="F554:I555" si="16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 x14ac:dyDescent="0.2">
      <c r="A555" s="3" t="s">
        <v>635</v>
      </c>
      <c r="B555" s="3" t="s">
        <v>654</v>
      </c>
      <c r="C555" s="3" t="s">
        <v>656</v>
      </c>
      <c r="D555" s="2"/>
      <c r="E555" s="5" t="s">
        <v>657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7.100000000000001" customHeight="1" x14ac:dyDescent="0.2">
      <c r="A556" s="3" t="s">
        <v>635</v>
      </c>
      <c r="B556" s="3" t="s">
        <v>654</v>
      </c>
      <c r="C556" s="3" t="s">
        <v>656</v>
      </c>
      <c r="D556" s="3" t="s">
        <v>641</v>
      </c>
      <c r="E556" s="5" t="s">
        <v>642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 x14ac:dyDescent="0.2">
      <c r="A557" s="3" t="s">
        <v>635</v>
      </c>
      <c r="B557" s="3" t="s">
        <v>658</v>
      </c>
      <c r="C557" s="2"/>
      <c r="D557" s="2"/>
      <c r="E557" s="5" t="s">
        <v>659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 x14ac:dyDescent="0.2">
      <c r="A558" s="3" t="s">
        <v>635</v>
      </c>
      <c r="B558" s="3" t="s">
        <v>658</v>
      </c>
      <c r="C558" s="3" t="s">
        <v>660</v>
      </c>
      <c r="D558" s="2"/>
      <c r="E558" s="5" t="s">
        <v>661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7.100000000000001" customHeight="1" x14ac:dyDescent="0.2">
      <c r="A559" s="3" t="s">
        <v>635</v>
      </c>
      <c r="B559" s="3" t="s">
        <v>658</v>
      </c>
      <c r="C559" s="3" t="s">
        <v>660</v>
      </c>
      <c r="D559" s="3" t="s">
        <v>662</v>
      </c>
      <c r="E559" s="5" t="s">
        <v>663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 x14ac:dyDescent="0.2">
      <c r="A560" s="3" t="s">
        <v>635</v>
      </c>
      <c r="B560" s="3" t="s">
        <v>658</v>
      </c>
      <c r="C560" s="3" t="s">
        <v>664</v>
      </c>
      <c r="D560" s="2"/>
      <c r="E560" s="5" t="s">
        <v>665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7.100000000000001" customHeight="1" x14ac:dyDescent="0.2">
      <c r="A561" s="3" t="s">
        <v>635</v>
      </c>
      <c r="B561" s="3" t="s">
        <v>658</v>
      </c>
      <c r="C561" s="3" t="s">
        <v>664</v>
      </c>
      <c r="D561" s="3" t="s">
        <v>662</v>
      </c>
      <c r="E561" s="5" t="s">
        <v>663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 x14ac:dyDescent="0.2">
      <c r="A562" s="3" t="s">
        <v>635</v>
      </c>
      <c r="B562" s="3" t="s">
        <v>666</v>
      </c>
      <c r="C562" s="2"/>
      <c r="D562" s="2"/>
      <c r="E562" s="5" t="s">
        <v>667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hidden="1" customHeight="1" x14ac:dyDescent="0.2">
      <c r="A563" s="3" t="s">
        <v>635</v>
      </c>
      <c r="B563" s="3" t="s">
        <v>666</v>
      </c>
      <c r="C563" s="2">
        <v>5100300</v>
      </c>
      <c r="D563" s="2"/>
      <c r="E563" s="31" t="s">
        <v>298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idden="1" x14ac:dyDescent="0.2">
      <c r="A564" s="3" t="s">
        <v>635</v>
      </c>
      <c r="B564" s="3" t="s">
        <v>666</v>
      </c>
      <c r="C564" s="2">
        <v>5100300</v>
      </c>
      <c r="D564" s="3" t="s">
        <v>668</v>
      </c>
      <c r="E564" s="31" t="s">
        <v>669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hidden="1" customHeight="1" x14ac:dyDescent="0.2">
      <c r="A565" s="3" t="s">
        <v>635</v>
      </c>
      <c r="B565" s="3" t="s">
        <v>666</v>
      </c>
      <c r="C565" s="3" t="s">
        <v>326</v>
      </c>
      <c r="D565" s="2"/>
      <c r="E565" s="31" t="s">
        <v>363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7.100000000000001" hidden="1" customHeight="1" x14ac:dyDescent="0.2">
      <c r="A566" s="3" t="s">
        <v>635</v>
      </c>
      <c r="B566" s="3" t="s">
        <v>666</v>
      </c>
      <c r="C566" s="3" t="s">
        <v>326</v>
      </c>
      <c r="D566" s="3" t="s">
        <v>668</v>
      </c>
      <c r="E566" s="31" t="s">
        <v>669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 x14ac:dyDescent="0.2">
      <c r="A567" s="3" t="s">
        <v>635</v>
      </c>
      <c r="B567" s="3" t="s">
        <v>666</v>
      </c>
      <c r="C567" s="3" t="s">
        <v>670</v>
      </c>
      <c r="D567" s="2"/>
      <c r="E567" s="5" t="s">
        <v>671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 x14ac:dyDescent="0.2">
      <c r="A568" s="3" t="s">
        <v>635</v>
      </c>
      <c r="B568" s="3" t="s">
        <v>666</v>
      </c>
      <c r="C568" s="3" t="s">
        <v>670</v>
      </c>
      <c r="D568" s="3" t="s">
        <v>668</v>
      </c>
      <c r="E568" s="5" t="s">
        <v>669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hidden="1" customHeight="1" x14ac:dyDescent="0.2">
      <c r="A569" s="3" t="s">
        <v>635</v>
      </c>
      <c r="B569" s="3" t="s">
        <v>672</v>
      </c>
      <c r="C569" s="2"/>
      <c r="D569" s="2"/>
      <c r="E569" s="5" t="s">
        <v>673</v>
      </c>
      <c r="F569" s="21">
        <f t="shared" ref="F569:I570" si="17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hidden="1" customHeight="1" x14ac:dyDescent="0.2">
      <c r="A570" s="3" t="s">
        <v>635</v>
      </c>
      <c r="B570" s="3" t="s">
        <v>672</v>
      </c>
      <c r="C570" s="3" t="s">
        <v>674</v>
      </c>
      <c r="D570" s="2"/>
      <c r="E570" s="5" t="s">
        <v>675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7.100000000000001" hidden="1" customHeight="1" x14ac:dyDescent="0.2">
      <c r="A571" s="3" t="s">
        <v>635</v>
      </c>
      <c r="B571" s="3" t="s">
        <v>672</v>
      </c>
      <c r="C571" s="3" t="s">
        <v>674</v>
      </c>
      <c r="D571" s="3" t="s">
        <v>676</v>
      </c>
      <c r="E571" s="5" t="s">
        <v>677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7.100000000000001" customHeight="1" x14ac:dyDescent="0.2">
      <c r="A572" s="3" t="s">
        <v>635</v>
      </c>
      <c r="B572" s="3" t="s">
        <v>678</v>
      </c>
      <c r="C572" s="2"/>
      <c r="D572" s="2"/>
      <c r="E572" s="5" t="s">
        <v>679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7.100000000000001" hidden="1" customHeight="1" x14ac:dyDescent="0.2">
      <c r="A573" s="3" t="s">
        <v>635</v>
      </c>
      <c r="B573" s="3" t="s">
        <v>678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7.100000000000001" hidden="1" customHeight="1" x14ac:dyDescent="0.2">
      <c r="A574" s="3" t="s">
        <v>635</v>
      </c>
      <c r="B574" s="3" t="s">
        <v>678</v>
      </c>
      <c r="C574" s="2">
        <v>5100300</v>
      </c>
      <c r="D574" s="3" t="s">
        <v>499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7.100000000000001" customHeight="1" x14ac:dyDescent="0.2">
      <c r="A575" s="3" t="s">
        <v>635</v>
      </c>
      <c r="B575" s="3" t="s">
        <v>678</v>
      </c>
      <c r="C575" s="3" t="s">
        <v>680</v>
      </c>
      <c r="D575" s="2"/>
      <c r="E575" s="5" t="s">
        <v>681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7.100000000000001" customHeight="1" x14ac:dyDescent="0.2">
      <c r="A576" s="3" t="s">
        <v>635</v>
      </c>
      <c r="B576" s="3" t="s">
        <v>678</v>
      </c>
      <c r="C576" s="3" t="s">
        <v>680</v>
      </c>
      <c r="D576" s="3" t="s">
        <v>682</v>
      </c>
      <c r="E576" s="5" t="s">
        <v>679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 x14ac:dyDescent="0.2">
      <c r="A577" s="3" t="s">
        <v>635</v>
      </c>
      <c r="B577" s="3" t="s">
        <v>399</v>
      </c>
      <c r="C577" s="3"/>
      <c r="D577" s="3"/>
      <c r="E577" s="11" t="s">
        <v>408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 x14ac:dyDescent="0.2">
      <c r="A578" s="3" t="s">
        <v>635</v>
      </c>
      <c r="B578" s="3" t="s">
        <v>399</v>
      </c>
      <c r="C578" s="3" t="s">
        <v>660</v>
      </c>
      <c r="D578" s="2"/>
      <c r="E578" s="11" t="s">
        <v>661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7.100000000000001" customHeight="1" x14ac:dyDescent="0.2">
      <c r="A579" s="3" t="s">
        <v>635</v>
      </c>
      <c r="B579" s="3" t="s">
        <v>399</v>
      </c>
      <c r="C579" s="3" t="s">
        <v>660</v>
      </c>
      <c r="D579" s="3" t="s">
        <v>662</v>
      </c>
      <c r="E579" s="5" t="s">
        <v>663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 x14ac:dyDescent="0.2">
      <c r="A580" s="3" t="s">
        <v>635</v>
      </c>
      <c r="B580" s="3" t="s">
        <v>399</v>
      </c>
      <c r="C580" s="3" t="s">
        <v>664</v>
      </c>
      <c r="D580" s="2"/>
      <c r="E580" s="5" t="s">
        <v>665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7.100000000000001" customHeight="1" x14ac:dyDescent="0.2">
      <c r="A581" s="3" t="s">
        <v>635</v>
      </c>
      <c r="B581" s="3" t="s">
        <v>399</v>
      </c>
      <c r="C581" s="3" t="s">
        <v>664</v>
      </c>
      <c r="D581" s="3" t="s">
        <v>662</v>
      </c>
      <c r="E581" s="5" t="s">
        <v>663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 x14ac:dyDescent="0.2">
      <c r="A582" s="3" t="s">
        <v>635</v>
      </c>
      <c r="B582" s="3" t="s">
        <v>400</v>
      </c>
      <c r="C582" s="3"/>
      <c r="D582" s="3"/>
      <c r="E582" s="11" t="s">
        <v>405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 x14ac:dyDescent="0.2">
      <c r="A583" s="3" t="s">
        <v>635</v>
      </c>
      <c r="B583" s="3" t="s">
        <v>400</v>
      </c>
      <c r="C583" s="3" t="s">
        <v>674</v>
      </c>
      <c r="D583" s="2"/>
      <c r="E583" s="11" t="s">
        <v>675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7.100000000000001" customHeight="1" x14ac:dyDescent="0.2">
      <c r="A584" s="3" t="s">
        <v>635</v>
      </c>
      <c r="B584" s="3" t="s">
        <v>400</v>
      </c>
      <c r="C584" s="3" t="s">
        <v>674</v>
      </c>
      <c r="D584" s="3" t="s">
        <v>676</v>
      </c>
      <c r="E584" s="5" t="s">
        <v>677</v>
      </c>
      <c r="F584" s="18">
        <v>908000</v>
      </c>
      <c r="G584" s="17">
        <v>65100</v>
      </c>
      <c r="H584" s="17"/>
      <c r="I584" s="40">
        <v>0</v>
      </c>
      <c r="J584" s="39">
        <f t="shared" ref="J584:J647" si="18">K584-I584</f>
        <v>483000</v>
      </c>
      <c r="K584" s="40">
        <v>483000</v>
      </c>
      <c r="L584" s="40">
        <v>483000</v>
      </c>
      <c r="M584" s="10"/>
    </row>
    <row r="585" spans="1:13" ht="27" customHeight="1" x14ac:dyDescent="0.2">
      <c r="A585" s="3" t="s">
        <v>635</v>
      </c>
      <c r="B585" s="3" t="s">
        <v>400</v>
      </c>
      <c r="C585" s="3" t="s">
        <v>670</v>
      </c>
      <c r="D585" s="2"/>
      <c r="E585" s="5" t="s">
        <v>671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7.100000000000001" customHeight="1" x14ac:dyDescent="0.2">
      <c r="A586" s="3" t="s">
        <v>635</v>
      </c>
      <c r="B586" s="3" t="s">
        <v>400</v>
      </c>
      <c r="C586" s="3" t="s">
        <v>670</v>
      </c>
      <c r="D586" s="3" t="s">
        <v>668</v>
      </c>
      <c r="E586" s="5" t="s">
        <v>669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 x14ac:dyDescent="0.2">
      <c r="A587" s="1" t="s">
        <v>683</v>
      </c>
      <c r="B587" s="7"/>
      <c r="C587" s="7"/>
      <c r="D587" s="7"/>
      <c r="E587" s="28" t="s">
        <v>684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7.100000000000001" customHeight="1" x14ac:dyDescent="0.2">
      <c r="A588" s="3" t="s">
        <v>683</v>
      </c>
      <c r="B588" s="3" t="s">
        <v>513</v>
      </c>
      <c r="C588" s="2"/>
      <c r="D588" s="2"/>
      <c r="E588" s="5" t="s">
        <v>514</v>
      </c>
      <c r="F588" s="15">
        <f t="shared" ref="F588:I589" si="1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7.100000000000001" customHeight="1" x14ac:dyDescent="0.2">
      <c r="A589" s="3" t="s">
        <v>683</v>
      </c>
      <c r="B589" s="3" t="s">
        <v>513</v>
      </c>
      <c r="C589" s="3" t="s">
        <v>685</v>
      </c>
      <c r="D589" s="2"/>
      <c r="E589" s="5" t="s">
        <v>548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7.100000000000001" customHeight="1" x14ac:dyDescent="0.2">
      <c r="A590" s="3" t="s">
        <v>683</v>
      </c>
      <c r="B590" s="3" t="s">
        <v>513</v>
      </c>
      <c r="C590" s="3" t="s">
        <v>685</v>
      </c>
      <c r="D590" s="3" t="s">
        <v>499</v>
      </c>
      <c r="E590" s="5" t="s">
        <v>500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7.100000000000001" customHeight="1" x14ac:dyDescent="0.2">
      <c r="A591" s="3" t="s">
        <v>683</v>
      </c>
      <c r="B591" s="3" t="s">
        <v>374</v>
      </c>
      <c r="C591" s="3"/>
      <c r="D591" s="3"/>
      <c r="E591" s="31" t="s">
        <v>382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 x14ac:dyDescent="0.2">
      <c r="A592" s="3" t="s">
        <v>683</v>
      </c>
      <c r="B592" s="3" t="s">
        <v>374</v>
      </c>
      <c r="C592" s="3" t="s">
        <v>375</v>
      </c>
      <c r="D592" s="3"/>
      <c r="E592" s="31" t="s">
        <v>383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7.100000000000001" customHeight="1" x14ac:dyDescent="0.2">
      <c r="A593" s="3" t="s">
        <v>683</v>
      </c>
      <c r="B593" s="3" t="s">
        <v>374</v>
      </c>
      <c r="C593" s="3" t="s">
        <v>375</v>
      </c>
      <c r="D593" s="3" t="s">
        <v>543</v>
      </c>
      <c r="E593" s="31" t="s">
        <v>544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 x14ac:dyDescent="0.2">
      <c r="A594" s="3" t="s">
        <v>683</v>
      </c>
      <c r="B594" s="3" t="s">
        <v>536</v>
      </c>
      <c r="C594" s="3"/>
      <c r="D594" s="3"/>
      <c r="E594" s="5" t="s">
        <v>537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 x14ac:dyDescent="0.2">
      <c r="A595" s="3" t="s">
        <v>683</v>
      </c>
      <c r="B595" s="3" t="s">
        <v>536</v>
      </c>
      <c r="C595" s="3" t="s">
        <v>401</v>
      </c>
      <c r="D595" s="3"/>
      <c r="E595" s="44" t="s">
        <v>402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7.100000000000001" customHeight="1" x14ac:dyDescent="0.2">
      <c r="A596" s="3" t="s">
        <v>683</v>
      </c>
      <c r="B596" s="3" t="s">
        <v>536</v>
      </c>
      <c r="C596" s="3" t="s">
        <v>401</v>
      </c>
      <c r="D596" s="3" t="s">
        <v>543</v>
      </c>
      <c r="E596" s="31" t="s">
        <v>544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7.100000000000001" hidden="1" customHeight="1" x14ac:dyDescent="0.2">
      <c r="A597" s="3" t="s">
        <v>683</v>
      </c>
      <c r="B597" s="3" t="s">
        <v>643</v>
      </c>
      <c r="C597" s="2"/>
      <c r="D597" s="2"/>
      <c r="E597" s="5" t="s">
        <v>644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 x14ac:dyDescent="0.2">
      <c r="A598" s="3" t="s">
        <v>683</v>
      </c>
      <c r="B598" s="3" t="s">
        <v>643</v>
      </c>
      <c r="C598" s="2">
        <v>1001100</v>
      </c>
      <c r="D598" s="2"/>
      <c r="E598" s="31" t="s">
        <v>354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7.100000000000001" hidden="1" customHeight="1" x14ac:dyDescent="0.2">
      <c r="A599" s="3" t="s">
        <v>683</v>
      </c>
      <c r="B599" s="3" t="s">
        <v>643</v>
      </c>
      <c r="C599" s="2">
        <v>1001100</v>
      </c>
      <c r="D599" s="3" t="s">
        <v>543</v>
      </c>
      <c r="E599" s="31" t="s">
        <v>544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 x14ac:dyDescent="0.2">
      <c r="A600" s="3" t="s">
        <v>683</v>
      </c>
      <c r="B600" s="3" t="s">
        <v>643</v>
      </c>
      <c r="C600" s="2">
        <v>1020132</v>
      </c>
      <c r="D600" s="2"/>
      <c r="E600" s="31" t="s">
        <v>364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7.100000000000001" hidden="1" customHeight="1" x14ac:dyDescent="0.2">
      <c r="A601" s="3" t="s">
        <v>683</v>
      </c>
      <c r="B601" s="3" t="s">
        <v>643</v>
      </c>
      <c r="C601" s="2">
        <v>1020132</v>
      </c>
      <c r="D601" s="3" t="s">
        <v>543</v>
      </c>
      <c r="E601" s="31" t="s">
        <v>544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 x14ac:dyDescent="0.2">
      <c r="A602" s="3" t="s">
        <v>683</v>
      </c>
      <c r="B602" s="3" t="s">
        <v>643</v>
      </c>
      <c r="C602" s="2">
        <v>5222752</v>
      </c>
      <c r="D602" s="2"/>
      <c r="E602" s="31" t="s">
        <v>365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7.100000000000001" hidden="1" customHeight="1" x14ac:dyDescent="0.2">
      <c r="A603" s="3" t="s">
        <v>683</v>
      </c>
      <c r="B603" s="3" t="s">
        <v>643</v>
      </c>
      <c r="C603" s="2">
        <v>5222752</v>
      </c>
      <c r="D603" s="3" t="s">
        <v>543</v>
      </c>
      <c r="E603" s="31" t="s">
        <v>544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 x14ac:dyDescent="0.2">
      <c r="A604" s="3" t="s">
        <v>683</v>
      </c>
      <c r="B604" s="3" t="s">
        <v>643</v>
      </c>
      <c r="C604" s="2">
        <v>5222742</v>
      </c>
      <c r="D604" s="2"/>
      <c r="E604" s="5" t="s">
        <v>264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7.100000000000001" hidden="1" customHeight="1" x14ac:dyDescent="0.2">
      <c r="A605" s="3" t="s">
        <v>683</v>
      </c>
      <c r="B605" s="3" t="s">
        <v>643</v>
      </c>
      <c r="C605" s="2">
        <v>5222742</v>
      </c>
      <c r="D605" s="3" t="s">
        <v>543</v>
      </c>
      <c r="E605" s="5" t="s">
        <v>544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7.100000000000001" hidden="1" customHeight="1" x14ac:dyDescent="0.2">
      <c r="A606" s="3" t="s">
        <v>683</v>
      </c>
      <c r="B606" s="3" t="s">
        <v>643</v>
      </c>
      <c r="C606" s="3" t="s">
        <v>686</v>
      </c>
      <c r="D606" s="2"/>
      <c r="E606" s="5" t="s">
        <v>687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7.100000000000001" hidden="1" customHeight="1" x14ac:dyDescent="0.2">
      <c r="A607" s="3" t="s">
        <v>683</v>
      </c>
      <c r="B607" s="3" t="s">
        <v>643</v>
      </c>
      <c r="C607" s="3" t="s">
        <v>686</v>
      </c>
      <c r="D607" s="3" t="s">
        <v>543</v>
      </c>
      <c r="E607" s="5" t="s">
        <v>544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hidden="1" customHeight="1" x14ac:dyDescent="0.2">
      <c r="A608" s="3" t="s">
        <v>683</v>
      </c>
      <c r="B608" s="3" t="s">
        <v>643</v>
      </c>
      <c r="C608" s="3" t="s">
        <v>686</v>
      </c>
      <c r="D608" s="2"/>
      <c r="E608" s="5" t="s">
        <v>77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7.100000000000001" hidden="1" customHeight="1" x14ac:dyDescent="0.2">
      <c r="A609" s="3" t="s">
        <v>683</v>
      </c>
      <c r="B609" s="3" t="s">
        <v>643</v>
      </c>
      <c r="C609" s="3" t="s">
        <v>686</v>
      </c>
      <c r="D609" s="3" t="s">
        <v>543</v>
      </c>
      <c r="E609" s="5" t="s">
        <v>544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7.100000000000001" hidden="1" customHeight="1" x14ac:dyDescent="0.2">
      <c r="A610" s="3" t="s">
        <v>683</v>
      </c>
      <c r="B610" s="3" t="s">
        <v>688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hidden="1" customHeight="1" x14ac:dyDescent="0.2">
      <c r="A611" s="3" t="s">
        <v>683</v>
      </c>
      <c r="B611" s="3" t="s">
        <v>688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7.100000000000001" hidden="1" customHeight="1" x14ac:dyDescent="0.2">
      <c r="A612" s="3" t="s">
        <v>683</v>
      </c>
      <c r="B612" s="3" t="s">
        <v>688</v>
      </c>
      <c r="C612" s="3" t="s">
        <v>1</v>
      </c>
      <c r="D612" s="3" t="s">
        <v>543</v>
      </c>
      <c r="E612" s="5" t="s">
        <v>544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7.100000000000001" hidden="1" customHeight="1" x14ac:dyDescent="0.2">
      <c r="A613" s="3" t="s">
        <v>683</v>
      </c>
      <c r="B613" s="3" t="s">
        <v>688</v>
      </c>
      <c r="C613" s="3" t="s">
        <v>686</v>
      </c>
      <c r="D613" s="2"/>
      <c r="E613" s="5" t="s">
        <v>687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7.100000000000001" hidden="1" customHeight="1" x14ac:dyDescent="0.2">
      <c r="A614" s="3" t="s">
        <v>683</v>
      </c>
      <c r="B614" s="3" t="s">
        <v>688</v>
      </c>
      <c r="C614" s="3" t="s">
        <v>686</v>
      </c>
      <c r="D614" s="3" t="s">
        <v>543</v>
      </c>
      <c r="E614" s="5" t="s">
        <v>544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7.100000000000001" hidden="1" customHeight="1" x14ac:dyDescent="0.2">
      <c r="A615" s="3" t="s">
        <v>683</v>
      </c>
      <c r="B615" s="3" t="s">
        <v>688</v>
      </c>
      <c r="C615" s="3" t="s">
        <v>686</v>
      </c>
      <c r="D615" s="2"/>
      <c r="E615" s="11" t="s">
        <v>544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hidden="1" customHeight="1" x14ac:dyDescent="0.2">
      <c r="A616" s="3" t="s">
        <v>683</v>
      </c>
      <c r="B616" s="3" t="s">
        <v>688</v>
      </c>
      <c r="C616" s="3" t="s">
        <v>686</v>
      </c>
      <c r="D616" s="3" t="s">
        <v>543</v>
      </c>
      <c r="E616" s="11" t="s">
        <v>64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 x14ac:dyDescent="0.2">
      <c r="A617" s="3" t="s">
        <v>683</v>
      </c>
      <c r="B617" s="3" t="s">
        <v>545</v>
      </c>
      <c r="C617" s="2"/>
      <c r="D617" s="2"/>
      <c r="E617" s="5" t="s">
        <v>546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hidden="1" customHeight="1" x14ac:dyDescent="0.2">
      <c r="A618" s="3" t="s">
        <v>683</v>
      </c>
      <c r="B618" s="3" t="s">
        <v>545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7.100000000000001" hidden="1" customHeight="1" x14ac:dyDescent="0.2">
      <c r="A619" s="3" t="s">
        <v>683</v>
      </c>
      <c r="B619" s="3" t="s">
        <v>545</v>
      </c>
      <c r="C619" s="3" t="s">
        <v>3</v>
      </c>
      <c r="D619" s="3" t="s">
        <v>543</v>
      </c>
      <c r="E619" s="5" t="s">
        <v>544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7.100000000000001" hidden="1" customHeight="1" x14ac:dyDescent="0.2">
      <c r="A620" s="3" t="s">
        <v>683</v>
      </c>
      <c r="B620" s="3" t="s">
        <v>545</v>
      </c>
      <c r="C620" s="3" t="s">
        <v>322</v>
      </c>
      <c r="D620" s="3"/>
      <c r="E620" s="31" t="s">
        <v>361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7.100000000000001" hidden="1" customHeight="1" x14ac:dyDescent="0.2">
      <c r="A621" s="3" t="s">
        <v>683</v>
      </c>
      <c r="B621" s="3" t="s">
        <v>545</v>
      </c>
      <c r="C621" s="3" t="s">
        <v>322</v>
      </c>
      <c r="D621" s="3" t="s">
        <v>499</v>
      </c>
      <c r="E621" s="31" t="s">
        <v>500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hidden="1" customHeight="1" x14ac:dyDescent="0.2">
      <c r="A622" s="3" t="s">
        <v>683</v>
      </c>
      <c r="B622" s="3" t="s">
        <v>545</v>
      </c>
      <c r="C622" s="3" t="s">
        <v>376</v>
      </c>
      <c r="D622" s="3"/>
      <c r="E622" s="31" t="s">
        <v>381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7.100000000000001" hidden="1" customHeight="1" x14ac:dyDescent="0.2">
      <c r="A623" s="3" t="s">
        <v>683</v>
      </c>
      <c r="B623" s="3" t="s">
        <v>545</v>
      </c>
      <c r="C623" s="3" t="s">
        <v>376</v>
      </c>
      <c r="D623" s="3" t="s">
        <v>543</v>
      </c>
      <c r="E623" s="31" t="s">
        <v>544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 x14ac:dyDescent="0.2">
      <c r="A624" s="3" t="s">
        <v>683</v>
      </c>
      <c r="B624" s="3" t="s">
        <v>545</v>
      </c>
      <c r="C624" s="3" t="s">
        <v>403</v>
      </c>
      <c r="D624" s="3"/>
      <c r="E624" s="31" t="s">
        <v>404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4" ht="17.100000000000001" customHeight="1" x14ac:dyDescent="0.2">
      <c r="A625" s="3" t="s">
        <v>683</v>
      </c>
      <c r="B625" s="3" t="s">
        <v>545</v>
      </c>
      <c r="C625" s="3" t="s">
        <v>403</v>
      </c>
      <c r="D625" s="3" t="s">
        <v>543</v>
      </c>
      <c r="E625" s="31" t="s">
        <v>544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4" ht="22.5" hidden="1" customHeight="1" x14ac:dyDescent="0.2">
      <c r="A626" s="3" t="s">
        <v>683</v>
      </c>
      <c r="B626" s="3" t="s">
        <v>545</v>
      </c>
      <c r="C626" s="3" t="s">
        <v>167</v>
      </c>
      <c r="D626" s="3"/>
      <c r="E626" s="5" t="s">
        <v>226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4" ht="17.100000000000001" hidden="1" customHeight="1" x14ac:dyDescent="0.2">
      <c r="A627" s="3" t="s">
        <v>683</v>
      </c>
      <c r="B627" s="3" t="s">
        <v>545</v>
      </c>
      <c r="C627" s="3" t="s">
        <v>167</v>
      </c>
      <c r="D627" s="3" t="s">
        <v>499</v>
      </c>
      <c r="E627" s="5" t="s">
        <v>500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4" ht="23.25" customHeight="1" x14ac:dyDescent="0.2">
      <c r="A628" s="3" t="s">
        <v>683</v>
      </c>
      <c r="B628" s="3" t="s">
        <v>545</v>
      </c>
      <c r="C628" s="3" t="s">
        <v>168</v>
      </c>
      <c r="D628" s="3"/>
      <c r="E628" s="5" t="s">
        <v>233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4" ht="17.100000000000001" customHeight="1" x14ac:dyDescent="0.2">
      <c r="A629" s="3" t="s">
        <v>683</v>
      </c>
      <c r="B629" s="3" t="s">
        <v>545</v>
      </c>
      <c r="C629" s="3" t="s">
        <v>168</v>
      </c>
      <c r="D629" s="3" t="s">
        <v>499</v>
      </c>
      <c r="E629" s="5" t="s">
        <v>500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4" ht="25.5" hidden="1" customHeight="1" x14ac:dyDescent="0.2">
      <c r="A630" s="3" t="s">
        <v>683</v>
      </c>
      <c r="B630" s="3" t="s">
        <v>545</v>
      </c>
      <c r="C630" s="3" t="s">
        <v>169</v>
      </c>
      <c r="D630" s="3"/>
      <c r="E630" s="5" t="s">
        <v>226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4" ht="17.100000000000001" hidden="1" customHeight="1" x14ac:dyDescent="0.2">
      <c r="A631" s="3" t="s">
        <v>683</v>
      </c>
      <c r="B631" s="3" t="s">
        <v>545</v>
      </c>
      <c r="C631" s="3" t="s">
        <v>169</v>
      </c>
      <c r="D631" s="3" t="s">
        <v>499</v>
      </c>
      <c r="E631" s="5" t="s">
        <v>500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4" ht="31.5" hidden="1" x14ac:dyDescent="0.2">
      <c r="A632" s="3" t="s">
        <v>683</v>
      </c>
      <c r="B632" s="3" t="s">
        <v>545</v>
      </c>
      <c r="C632" s="3" t="s">
        <v>323</v>
      </c>
      <c r="D632" s="2"/>
      <c r="E632" s="31" t="s">
        <v>366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7.100000000000001" hidden="1" customHeight="1" x14ac:dyDescent="0.2">
      <c r="A633" s="3" t="s">
        <v>683</v>
      </c>
      <c r="B633" s="3" t="s">
        <v>545</v>
      </c>
      <c r="C633" s="3" t="s">
        <v>323</v>
      </c>
      <c r="D633" s="3" t="s">
        <v>499</v>
      </c>
      <c r="E633" s="31" t="s">
        <v>500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 x14ac:dyDescent="0.2">
      <c r="A634" s="3" t="s">
        <v>683</v>
      </c>
      <c r="B634" s="3" t="s">
        <v>545</v>
      </c>
      <c r="C634" s="3" t="s">
        <v>324</v>
      </c>
      <c r="D634" s="2"/>
      <c r="E634" s="31" t="s">
        <v>367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hidden="1" customHeight="1" x14ac:dyDescent="0.2">
      <c r="A635" s="3" t="s">
        <v>683</v>
      </c>
      <c r="B635" s="3" t="s">
        <v>545</v>
      </c>
      <c r="C635" s="3" t="s">
        <v>324</v>
      </c>
      <c r="D635" s="3" t="s">
        <v>499</v>
      </c>
      <c r="E635" s="31" t="s">
        <v>500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 x14ac:dyDescent="0.2">
      <c r="A636" s="3" t="s">
        <v>683</v>
      </c>
      <c r="B636" s="3" t="s">
        <v>545</v>
      </c>
      <c r="C636" s="3" t="s">
        <v>327</v>
      </c>
      <c r="D636" s="3"/>
      <c r="E636" s="31" t="s">
        <v>368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hidden="1" customHeight="1" x14ac:dyDescent="0.2">
      <c r="A637" s="3" t="s">
        <v>683</v>
      </c>
      <c r="B637" s="3" t="s">
        <v>545</v>
      </c>
      <c r="C637" s="3" t="s">
        <v>327</v>
      </c>
      <c r="D637" s="3" t="s">
        <v>499</v>
      </c>
      <c r="E637" s="31" t="s">
        <v>500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hidden="1" customHeight="1" x14ac:dyDescent="0.2">
      <c r="A638" s="3" t="s">
        <v>683</v>
      </c>
      <c r="B638" s="3" t="s">
        <v>618</v>
      </c>
      <c r="C638" s="3"/>
      <c r="D638" s="3"/>
      <c r="E638" s="31" t="s">
        <v>619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 x14ac:dyDescent="0.2">
      <c r="A639" s="3" t="s">
        <v>683</v>
      </c>
      <c r="B639" s="3" t="s">
        <v>618</v>
      </c>
      <c r="C639" s="3" t="s">
        <v>170</v>
      </c>
      <c r="D639" s="3"/>
      <c r="E639" s="31" t="s">
        <v>226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hidden="1" customHeight="1" x14ac:dyDescent="0.2">
      <c r="A640" s="3" t="s">
        <v>683</v>
      </c>
      <c r="B640" s="3" t="s">
        <v>618</v>
      </c>
      <c r="C640" s="3" t="s">
        <v>170</v>
      </c>
      <c r="D640" s="3" t="s">
        <v>499</v>
      </c>
      <c r="E640" s="31" t="s">
        <v>500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 x14ac:dyDescent="0.2">
      <c r="A641" s="3" t="s">
        <v>683</v>
      </c>
      <c r="B641" s="3" t="s">
        <v>618</v>
      </c>
      <c r="C641" s="3" t="s">
        <v>171</v>
      </c>
      <c r="D641" s="3"/>
      <c r="E641" s="31" t="s">
        <v>233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hidden="1" customHeight="1" x14ac:dyDescent="0.2">
      <c r="A642" s="3" t="s">
        <v>683</v>
      </c>
      <c r="B642" s="3" t="s">
        <v>618</v>
      </c>
      <c r="C642" s="3" t="s">
        <v>171</v>
      </c>
      <c r="D642" s="3" t="s">
        <v>499</v>
      </c>
      <c r="E642" s="31" t="s">
        <v>500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 x14ac:dyDescent="0.2">
      <c r="A643" s="3" t="s">
        <v>683</v>
      </c>
      <c r="B643" s="3" t="s">
        <v>573</v>
      </c>
      <c r="C643" s="3"/>
      <c r="D643" s="3"/>
      <c r="E643" s="5" t="s">
        <v>574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 x14ac:dyDescent="0.2">
      <c r="A644" s="3" t="s">
        <v>683</v>
      </c>
      <c r="B644" s="3" t="s">
        <v>573</v>
      </c>
      <c r="C644" s="3" t="s">
        <v>577</v>
      </c>
      <c r="D644" s="3"/>
      <c r="E644" s="5" t="s">
        <v>548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 x14ac:dyDescent="0.2">
      <c r="A645" s="3" t="s">
        <v>683</v>
      </c>
      <c r="B645" s="3" t="s">
        <v>573</v>
      </c>
      <c r="C645" s="3" t="s">
        <v>577</v>
      </c>
      <c r="D645" s="3" t="s">
        <v>543</v>
      </c>
      <c r="E645" s="31" t="s">
        <v>544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hidden="1" customHeight="1" x14ac:dyDescent="0.2">
      <c r="A646" s="3" t="s">
        <v>683</v>
      </c>
      <c r="B646" s="3" t="s">
        <v>557</v>
      </c>
      <c r="C646" s="3"/>
      <c r="D646" s="3"/>
      <c r="E646" s="31" t="s">
        <v>558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hidden="1" customHeight="1" x14ac:dyDescent="0.2">
      <c r="A647" s="3" t="s">
        <v>683</v>
      </c>
      <c r="B647" s="3" t="s">
        <v>557</v>
      </c>
      <c r="C647" s="3" t="s">
        <v>198</v>
      </c>
      <c r="D647" s="3"/>
      <c r="E647" s="31" t="s">
        <v>272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hidden="1" customHeight="1" x14ac:dyDescent="0.2">
      <c r="A648" s="3" t="s">
        <v>683</v>
      </c>
      <c r="B648" s="3" t="s">
        <v>557</v>
      </c>
      <c r="C648" s="3" t="s">
        <v>198</v>
      </c>
      <c r="D648" s="3" t="s">
        <v>561</v>
      </c>
      <c r="E648" s="31" t="s">
        <v>562</v>
      </c>
      <c r="F648" s="18"/>
      <c r="G648" s="17"/>
      <c r="H648" s="17"/>
      <c r="I648" s="40">
        <v>0</v>
      </c>
      <c r="J648" s="39">
        <f t="shared" ref="J648:J711" si="20">K648-I648</f>
        <v>0</v>
      </c>
      <c r="K648" s="40">
        <v>0</v>
      </c>
      <c r="L648" s="40">
        <v>0</v>
      </c>
      <c r="M648" s="47"/>
      <c r="N648" s="9"/>
    </row>
    <row r="649" spans="1:14" ht="24" hidden="1" customHeight="1" x14ac:dyDescent="0.2">
      <c r="A649" s="3" t="s">
        <v>683</v>
      </c>
      <c r="B649" s="3" t="s">
        <v>557</v>
      </c>
      <c r="C649" s="3" t="s">
        <v>199</v>
      </c>
      <c r="D649" s="3"/>
      <c r="E649" s="31" t="s">
        <v>303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hidden="1" customHeight="1" x14ac:dyDescent="0.2">
      <c r="A650" s="3" t="s">
        <v>683</v>
      </c>
      <c r="B650" s="3" t="s">
        <v>557</v>
      </c>
      <c r="C650" s="3" t="s">
        <v>199</v>
      </c>
      <c r="D650" s="3" t="s">
        <v>561</v>
      </c>
      <c r="E650" s="31" t="s">
        <v>562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4" ht="38.25" customHeight="1" x14ac:dyDescent="0.2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4" ht="17.100000000000001" customHeight="1" x14ac:dyDescent="0.2">
      <c r="A652" s="3" t="s">
        <v>5</v>
      </c>
      <c r="B652" s="3" t="s">
        <v>618</v>
      </c>
      <c r="C652" s="2"/>
      <c r="D652" s="2"/>
      <c r="E652" s="5" t="s">
        <v>619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4" ht="17.100000000000001" customHeight="1" x14ac:dyDescent="0.2">
      <c r="A653" s="3" t="s">
        <v>5</v>
      </c>
      <c r="B653" s="3" t="s">
        <v>618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4" ht="17.100000000000001" customHeight="1" x14ac:dyDescent="0.2">
      <c r="A654" s="3" t="s">
        <v>5</v>
      </c>
      <c r="B654" s="3" t="s">
        <v>618</v>
      </c>
      <c r="C654" s="3" t="s">
        <v>7</v>
      </c>
      <c r="D654" s="3" t="s">
        <v>499</v>
      </c>
      <c r="E654" s="5" t="s">
        <v>500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4" ht="21.75" hidden="1" customHeight="1" x14ac:dyDescent="0.2">
      <c r="A655" s="3" t="s">
        <v>5</v>
      </c>
      <c r="B655" s="3" t="s">
        <v>618</v>
      </c>
      <c r="C655" s="3" t="s">
        <v>170</v>
      </c>
      <c r="D655" s="3"/>
      <c r="E655" s="5" t="s">
        <v>226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4" ht="17.100000000000001" hidden="1" customHeight="1" x14ac:dyDescent="0.2">
      <c r="A656" s="3" t="s">
        <v>5</v>
      </c>
      <c r="B656" s="3" t="s">
        <v>618</v>
      </c>
      <c r="C656" s="3" t="s">
        <v>170</v>
      </c>
      <c r="D656" s="3" t="s">
        <v>499</v>
      </c>
      <c r="E656" s="5" t="s">
        <v>500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 x14ac:dyDescent="0.2">
      <c r="A657" s="3" t="s">
        <v>5</v>
      </c>
      <c r="B657" s="3" t="s">
        <v>618</v>
      </c>
      <c r="C657" s="3" t="s">
        <v>9</v>
      </c>
      <c r="D657" s="2"/>
      <c r="E657" s="5" t="s">
        <v>265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7.100000000000001" customHeight="1" x14ac:dyDescent="0.2">
      <c r="A658" s="3" t="s">
        <v>5</v>
      </c>
      <c r="B658" s="3" t="s">
        <v>618</v>
      </c>
      <c r="C658" s="3" t="s">
        <v>9</v>
      </c>
      <c r="D658" s="3" t="s">
        <v>499</v>
      </c>
      <c r="E658" s="5" t="s">
        <v>500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hidden="1" customHeight="1" x14ac:dyDescent="0.2">
      <c r="A659" s="3" t="s">
        <v>5</v>
      </c>
      <c r="B659" s="3" t="s">
        <v>618</v>
      </c>
      <c r="C659" s="30" t="s">
        <v>171</v>
      </c>
      <c r="D659" s="3"/>
      <c r="E659" s="5" t="s">
        <v>233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7.100000000000001" hidden="1" customHeight="1" x14ac:dyDescent="0.2">
      <c r="A660" s="3" t="s">
        <v>5</v>
      </c>
      <c r="B660" s="3" t="s">
        <v>618</v>
      </c>
      <c r="C660" s="30" t="s">
        <v>171</v>
      </c>
      <c r="D660" s="3" t="s">
        <v>499</v>
      </c>
      <c r="E660" s="5" t="s">
        <v>500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hidden="1" customHeight="1" x14ac:dyDescent="0.2">
      <c r="A661" s="3" t="s">
        <v>5</v>
      </c>
      <c r="B661" s="3" t="s">
        <v>618</v>
      </c>
      <c r="C661" s="30" t="s">
        <v>61</v>
      </c>
      <c r="D661" s="3"/>
      <c r="E661" s="31" t="s">
        <v>63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hidden="1" customHeight="1" x14ac:dyDescent="0.2">
      <c r="A662" s="3" t="s">
        <v>5</v>
      </c>
      <c r="B662" s="3" t="s">
        <v>618</v>
      </c>
      <c r="C662" s="30" t="s">
        <v>61</v>
      </c>
      <c r="D662" s="3" t="s">
        <v>499</v>
      </c>
      <c r="E662" s="31" t="s">
        <v>500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 x14ac:dyDescent="0.2">
      <c r="A663" s="29" t="s">
        <v>5</v>
      </c>
      <c r="B663" s="30" t="s">
        <v>618</v>
      </c>
      <c r="C663" s="30" t="s">
        <v>139</v>
      </c>
      <c r="D663" s="2"/>
      <c r="E663" s="5" t="s">
        <v>266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 x14ac:dyDescent="0.2">
      <c r="A664" s="29" t="s">
        <v>5</v>
      </c>
      <c r="B664" s="30" t="s">
        <v>618</v>
      </c>
      <c r="C664" s="30" t="s">
        <v>139</v>
      </c>
      <c r="D664" s="3" t="s">
        <v>499</v>
      </c>
      <c r="E664" s="31" t="s">
        <v>500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 x14ac:dyDescent="0.2">
      <c r="A665" s="29" t="s">
        <v>5</v>
      </c>
      <c r="B665" s="30" t="s">
        <v>618</v>
      </c>
      <c r="C665" s="30" t="s">
        <v>139</v>
      </c>
      <c r="D665" s="2"/>
      <c r="E665" s="5" t="s">
        <v>266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7.100000000000001" customHeight="1" x14ac:dyDescent="0.2">
      <c r="A666" s="29" t="s">
        <v>5</v>
      </c>
      <c r="B666" s="30" t="s">
        <v>618</v>
      </c>
      <c r="C666" s="30" t="s">
        <v>139</v>
      </c>
      <c r="D666" s="3" t="s">
        <v>481</v>
      </c>
      <c r="E666" s="31" t="s">
        <v>482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 x14ac:dyDescent="0.2">
      <c r="A667" s="29" t="s">
        <v>5</v>
      </c>
      <c r="B667" s="30" t="s">
        <v>618</v>
      </c>
      <c r="C667" s="30" t="s">
        <v>140</v>
      </c>
      <c r="D667" s="3"/>
      <c r="E667" s="5" t="s">
        <v>269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7.100000000000001" customHeight="1" x14ac:dyDescent="0.2">
      <c r="A668" s="29" t="s">
        <v>5</v>
      </c>
      <c r="B668" s="30" t="s">
        <v>618</v>
      </c>
      <c r="C668" s="30" t="s">
        <v>140</v>
      </c>
      <c r="D668" s="3" t="s">
        <v>499</v>
      </c>
      <c r="E668" s="31" t="s">
        <v>500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 x14ac:dyDescent="0.2">
      <c r="A669" s="29" t="s">
        <v>5</v>
      </c>
      <c r="B669" s="30" t="s">
        <v>618</v>
      </c>
      <c r="C669" s="30" t="s">
        <v>140</v>
      </c>
      <c r="D669" s="3"/>
      <c r="E669" s="5" t="s">
        <v>269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7.100000000000001" customHeight="1" x14ac:dyDescent="0.2">
      <c r="A670" s="29" t="s">
        <v>5</v>
      </c>
      <c r="B670" s="30" t="s">
        <v>618</v>
      </c>
      <c r="C670" s="30" t="s">
        <v>140</v>
      </c>
      <c r="D670" s="3" t="s">
        <v>481</v>
      </c>
      <c r="E670" s="31" t="s">
        <v>482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 x14ac:dyDescent="0.2">
      <c r="A671" s="29" t="s">
        <v>5</v>
      </c>
      <c r="B671" s="30" t="s">
        <v>618</v>
      </c>
      <c r="C671" s="30" t="s">
        <v>141</v>
      </c>
      <c r="D671" s="3"/>
      <c r="E671" s="5" t="s">
        <v>267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 x14ac:dyDescent="0.2">
      <c r="A672" s="29" t="s">
        <v>5</v>
      </c>
      <c r="B672" s="30" t="s">
        <v>618</v>
      </c>
      <c r="C672" s="30" t="s">
        <v>141</v>
      </c>
      <c r="D672" s="3" t="s">
        <v>499</v>
      </c>
      <c r="E672" s="31" t="s">
        <v>500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 x14ac:dyDescent="0.2">
      <c r="A673" s="29" t="s">
        <v>5</v>
      </c>
      <c r="B673" s="30" t="s">
        <v>618</v>
      </c>
      <c r="C673" s="30" t="s">
        <v>141</v>
      </c>
      <c r="D673" s="3"/>
      <c r="E673" s="5" t="s">
        <v>267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 x14ac:dyDescent="0.2">
      <c r="A674" s="29" t="s">
        <v>5</v>
      </c>
      <c r="B674" s="30" t="s">
        <v>618</v>
      </c>
      <c r="C674" s="30" t="s">
        <v>141</v>
      </c>
      <c r="D674" s="3" t="s">
        <v>481</v>
      </c>
      <c r="E674" s="31" t="s">
        <v>482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 x14ac:dyDescent="0.2">
      <c r="A675" s="29" t="s">
        <v>5</v>
      </c>
      <c r="B675" s="30" t="s">
        <v>618</v>
      </c>
      <c r="C675" s="30" t="s">
        <v>142</v>
      </c>
      <c r="D675" s="2"/>
      <c r="E675" s="5" t="s">
        <v>268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7.100000000000001" customHeight="1" x14ac:dyDescent="0.2">
      <c r="A676" s="29" t="s">
        <v>5</v>
      </c>
      <c r="B676" s="30" t="s">
        <v>618</v>
      </c>
      <c r="C676" s="30" t="s">
        <v>142</v>
      </c>
      <c r="D676" s="3" t="s">
        <v>499</v>
      </c>
      <c r="E676" s="31" t="s">
        <v>500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 x14ac:dyDescent="0.2">
      <c r="A677" s="29" t="s">
        <v>5</v>
      </c>
      <c r="B677" s="30" t="s">
        <v>618</v>
      </c>
      <c r="C677" s="30" t="s">
        <v>142</v>
      </c>
      <c r="D677" s="2"/>
      <c r="E677" s="5" t="s">
        <v>268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 x14ac:dyDescent="0.2">
      <c r="A678" s="29" t="s">
        <v>5</v>
      </c>
      <c r="B678" s="30" t="s">
        <v>618</v>
      </c>
      <c r="C678" s="30" t="s">
        <v>142</v>
      </c>
      <c r="D678" s="3" t="s">
        <v>481</v>
      </c>
      <c r="E678" s="31" t="s">
        <v>482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7.100000000000001" hidden="1" customHeight="1" x14ac:dyDescent="0.2">
      <c r="A679" s="3" t="s">
        <v>5</v>
      </c>
      <c r="B679" s="3" t="s">
        <v>618</v>
      </c>
      <c r="C679" s="3" t="s">
        <v>61</v>
      </c>
      <c r="D679" s="2"/>
      <c r="E679" s="11" t="s">
        <v>63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7.100000000000001" hidden="1" customHeight="1" x14ac:dyDescent="0.2">
      <c r="A680" s="3" t="s">
        <v>5</v>
      </c>
      <c r="B680" s="3" t="s">
        <v>618</v>
      </c>
      <c r="C680" s="3" t="s">
        <v>61</v>
      </c>
      <c r="D680" s="3" t="s">
        <v>499</v>
      </c>
      <c r="E680" s="11" t="s">
        <v>500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 x14ac:dyDescent="0.2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 x14ac:dyDescent="0.2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7.100000000000001" customHeight="1" x14ac:dyDescent="0.2">
      <c r="A683" s="3" t="s">
        <v>5</v>
      </c>
      <c r="B683" s="3" t="s">
        <v>10</v>
      </c>
      <c r="C683" s="3" t="s">
        <v>12</v>
      </c>
      <c r="D683" s="3" t="s">
        <v>561</v>
      </c>
      <c r="E683" s="5" t="s">
        <v>562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 x14ac:dyDescent="0.2">
      <c r="A684" s="3" t="s">
        <v>5</v>
      </c>
      <c r="B684" s="3" t="s">
        <v>10</v>
      </c>
      <c r="C684" s="3" t="s">
        <v>14</v>
      </c>
      <c r="D684" s="2"/>
      <c r="E684" s="5" t="s">
        <v>16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7.100000000000001" customHeight="1" x14ac:dyDescent="0.2">
      <c r="A685" s="3" t="s">
        <v>5</v>
      </c>
      <c r="B685" s="3" t="s">
        <v>10</v>
      </c>
      <c r="C685" s="3" t="s">
        <v>14</v>
      </c>
      <c r="D685" s="3" t="s">
        <v>561</v>
      </c>
      <c r="E685" s="5" t="s">
        <v>562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7.100000000000001" customHeight="1" x14ac:dyDescent="0.2">
      <c r="A686" s="3" t="s">
        <v>5</v>
      </c>
      <c r="B686" s="3" t="s">
        <v>17</v>
      </c>
      <c r="C686" s="2"/>
      <c r="D686" s="2"/>
      <c r="E686" s="5" t="s">
        <v>18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 x14ac:dyDescent="0.2">
      <c r="A687" s="3" t="s">
        <v>5</v>
      </c>
      <c r="B687" s="3" t="s">
        <v>17</v>
      </c>
      <c r="C687" s="3" t="s">
        <v>291</v>
      </c>
      <c r="D687" s="3"/>
      <c r="E687" s="31" t="s">
        <v>304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7.100000000000001" customHeight="1" x14ac:dyDescent="0.2">
      <c r="A688" s="3" t="s">
        <v>5</v>
      </c>
      <c r="B688" s="3" t="s">
        <v>17</v>
      </c>
      <c r="C688" s="3" t="s">
        <v>291</v>
      </c>
      <c r="D688" s="3" t="s">
        <v>499</v>
      </c>
      <c r="E688" s="31" t="s">
        <v>500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hidden="1" customHeight="1" x14ac:dyDescent="0.2">
      <c r="A689" s="3" t="s">
        <v>5</v>
      </c>
      <c r="B689" s="3" t="s">
        <v>17</v>
      </c>
      <c r="C689" s="3" t="s">
        <v>377</v>
      </c>
      <c r="D689" s="3"/>
      <c r="E689" s="31" t="s">
        <v>379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7.100000000000001" hidden="1" customHeight="1" x14ac:dyDescent="0.2">
      <c r="A690" s="3" t="s">
        <v>5</v>
      </c>
      <c r="B690" s="3" t="s">
        <v>17</v>
      </c>
      <c r="C690" s="3" t="s">
        <v>377</v>
      </c>
      <c r="D690" s="3" t="s">
        <v>499</v>
      </c>
      <c r="E690" s="31" t="s">
        <v>500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hidden="1" customHeight="1" x14ac:dyDescent="0.2">
      <c r="A691" s="3" t="s">
        <v>5</v>
      </c>
      <c r="B691" s="3" t="s">
        <v>17</v>
      </c>
      <c r="C691" s="3" t="s">
        <v>378</v>
      </c>
      <c r="D691" s="3"/>
      <c r="E691" s="31" t="s">
        <v>380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7.100000000000001" hidden="1" customHeight="1" x14ac:dyDescent="0.2">
      <c r="A692" s="3" t="s">
        <v>5</v>
      </c>
      <c r="B692" s="3" t="s">
        <v>17</v>
      </c>
      <c r="C692" s="3" t="s">
        <v>378</v>
      </c>
      <c r="D692" s="3" t="s">
        <v>499</v>
      </c>
      <c r="E692" s="31" t="s">
        <v>500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 x14ac:dyDescent="0.2">
      <c r="A693" s="3" t="s">
        <v>5</v>
      </c>
      <c r="B693" s="3" t="s">
        <v>17</v>
      </c>
      <c r="C693" s="3" t="s">
        <v>292</v>
      </c>
      <c r="D693" s="3"/>
      <c r="E693" s="31" t="s">
        <v>305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7.100000000000001" customHeight="1" x14ac:dyDescent="0.2">
      <c r="A694" s="3" t="s">
        <v>5</v>
      </c>
      <c r="B694" s="3" t="s">
        <v>17</v>
      </c>
      <c r="C694" s="3" t="s">
        <v>292</v>
      </c>
      <c r="D694" s="3" t="s">
        <v>499</v>
      </c>
      <c r="E694" s="31" t="s">
        <v>500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 x14ac:dyDescent="0.2">
      <c r="A695" s="3" t="s">
        <v>5</v>
      </c>
      <c r="B695" s="3" t="s">
        <v>17</v>
      </c>
      <c r="C695" s="3" t="s">
        <v>19</v>
      </c>
      <c r="D695" s="2"/>
      <c r="E695" s="5" t="s">
        <v>548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7.100000000000001" customHeight="1" x14ac:dyDescent="0.2">
      <c r="A696" s="3" t="s">
        <v>5</v>
      </c>
      <c r="B696" s="3" t="s">
        <v>17</v>
      </c>
      <c r="C696" s="3" t="s">
        <v>19</v>
      </c>
      <c r="D696" s="3" t="s">
        <v>499</v>
      </c>
      <c r="E696" s="5" t="s">
        <v>500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hidden="1" customHeight="1" x14ac:dyDescent="0.2">
      <c r="A697" s="3" t="s">
        <v>5</v>
      </c>
      <c r="B697" s="3" t="s">
        <v>17</v>
      </c>
      <c r="C697" s="3" t="s">
        <v>66</v>
      </c>
      <c r="D697" s="2"/>
      <c r="E697" s="5" t="s">
        <v>65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hidden="1" customHeight="1" x14ac:dyDescent="0.2">
      <c r="A698" s="3" t="s">
        <v>5</v>
      </c>
      <c r="B698" s="3" t="s">
        <v>17</v>
      </c>
      <c r="C698" s="3" t="s">
        <v>66</v>
      </c>
      <c r="D698" s="3" t="s">
        <v>499</v>
      </c>
      <c r="E698" s="5" t="s">
        <v>500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 x14ac:dyDescent="0.2">
      <c r="A699" s="3" t="s">
        <v>5</v>
      </c>
      <c r="B699" s="3" t="s">
        <v>17</v>
      </c>
      <c r="C699" s="3" t="s">
        <v>20</v>
      </c>
      <c r="D699" s="2"/>
      <c r="E699" s="5" t="s">
        <v>21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7.100000000000001" customHeight="1" x14ac:dyDescent="0.2">
      <c r="A700" s="3" t="s">
        <v>5</v>
      </c>
      <c r="B700" s="3" t="s">
        <v>17</v>
      </c>
      <c r="C700" s="3" t="s">
        <v>20</v>
      </c>
      <c r="D700" s="3" t="s">
        <v>499</v>
      </c>
      <c r="E700" s="5" t="s">
        <v>500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 x14ac:dyDescent="0.2">
      <c r="A701" s="3" t="s">
        <v>5</v>
      </c>
      <c r="B701" s="3" t="s">
        <v>17</v>
      </c>
      <c r="C701" s="3" t="s">
        <v>78</v>
      </c>
      <c r="D701" s="2"/>
      <c r="E701" s="5" t="s">
        <v>79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7.100000000000001" customHeight="1" x14ac:dyDescent="0.2">
      <c r="A702" s="3" t="s">
        <v>5</v>
      </c>
      <c r="B702" s="3" t="s">
        <v>17</v>
      </c>
      <c r="C702" s="3" t="s">
        <v>78</v>
      </c>
      <c r="D702" s="3" t="s">
        <v>499</v>
      </c>
      <c r="E702" s="5" t="s">
        <v>500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 x14ac:dyDescent="0.2">
      <c r="A703" s="29" t="s">
        <v>5</v>
      </c>
      <c r="B703" s="30" t="s">
        <v>17</v>
      </c>
      <c r="C703" s="30" t="s">
        <v>143</v>
      </c>
      <c r="D703" s="2"/>
      <c r="E703" s="5" t="s">
        <v>270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7.100000000000001" customHeight="1" x14ac:dyDescent="0.2">
      <c r="A704" s="29" t="s">
        <v>5</v>
      </c>
      <c r="B704" s="30" t="s">
        <v>17</v>
      </c>
      <c r="C704" s="30" t="s">
        <v>143</v>
      </c>
      <c r="D704" s="3" t="s">
        <v>499</v>
      </c>
      <c r="E704" s="31" t="s">
        <v>500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 x14ac:dyDescent="0.2">
      <c r="A705" s="3" t="s">
        <v>5</v>
      </c>
      <c r="B705" s="3" t="s">
        <v>17</v>
      </c>
      <c r="C705" s="3" t="s">
        <v>22</v>
      </c>
      <c r="D705" s="2"/>
      <c r="E705" s="5" t="s">
        <v>23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7.100000000000001" customHeight="1" x14ac:dyDescent="0.2">
      <c r="A706" s="3" t="s">
        <v>5</v>
      </c>
      <c r="B706" s="3" t="s">
        <v>17</v>
      </c>
      <c r="C706" s="3" t="s">
        <v>22</v>
      </c>
      <c r="D706" s="3" t="s">
        <v>499</v>
      </c>
      <c r="E706" s="5" t="s">
        <v>500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 x14ac:dyDescent="0.2">
      <c r="A707" s="3" t="s">
        <v>5</v>
      </c>
      <c r="B707" s="3" t="s">
        <v>17</v>
      </c>
      <c r="C707" s="3" t="s">
        <v>24</v>
      </c>
      <c r="D707" s="2"/>
      <c r="E707" s="5" t="s">
        <v>571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idden="1" x14ac:dyDescent="0.2">
      <c r="A708" s="3" t="s">
        <v>5</v>
      </c>
      <c r="B708" s="3" t="s">
        <v>17</v>
      </c>
      <c r="C708" s="3" t="s">
        <v>24</v>
      </c>
      <c r="D708" s="3" t="s">
        <v>499</v>
      </c>
      <c r="E708" s="5" t="s">
        <v>500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idden="1" x14ac:dyDescent="0.2">
      <c r="A709" s="3" t="s">
        <v>5</v>
      </c>
      <c r="B709" s="3" t="s">
        <v>17</v>
      </c>
      <c r="C709" s="3" t="s">
        <v>191</v>
      </c>
      <c r="D709" s="3"/>
      <c r="E709" s="5" t="s">
        <v>88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idden="1" x14ac:dyDescent="0.2">
      <c r="A710" s="3" t="s">
        <v>5</v>
      </c>
      <c r="B710" s="3" t="s">
        <v>17</v>
      </c>
      <c r="C710" s="3" t="s">
        <v>191</v>
      </c>
      <c r="D710" s="3" t="s">
        <v>499</v>
      </c>
      <c r="E710" s="5" t="s">
        <v>500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 x14ac:dyDescent="0.2">
      <c r="A711" s="3" t="s">
        <v>5</v>
      </c>
      <c r="B711" s="3" t="s">
        <v>17</v>
      </c>
      <c r="C711" s="3" t="s">
        <v>192</v>
      </c>
      <c r="D711" s="3"/>
      <c r="E711" s="5" t="s">
        <v>196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idden="1" x14ac:dyDescent="0.2">
      <c r="A712" s="3" t="s">
        <v>5</v>
      </c>
      <c r="B712" s="3" t="s">
        <v>17</v>
      </c>
      <c r="C712" s="3" t="s">
        <v>192</v>
      </c>
      <c r="D712" s="3" t="s">
        <v>194</v>
      </c>
      <c r="E712" s="5" t="s">
        <v>195</v>
      </c>
      <c r="F712" s="18"/>
      <c r="G712" s="17"/>
      <c r="H712" s="17"/>
      <c r="I712" s="40"/>
      <c r="J712" s="39">
        <f t="shared" ref="J712:J775" si="21">K712-I712</f>
        <v>0</v>
      </c>
      <c r="K712" s="40"/>
      <c r="L712" s="40"/>
      <c r="M712" s="10"/>
    </row>
    <row r="713" spans="1:13" ht="21" x14ac:dyDescent="0.2">
      <c r="A713" s="3" t="s">
        <v>5</v>
      </c>
      <c r="B713" s="3" t="s">
        <v>17</v>
      </c>
      <c r="C713" s="3" t="s">
        <v>193</v>
      </c>
      <c r="D713" s="3"/>
      <c r="E713" s="5" t="s">
        <v>23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x14ac:dyDescent="0.2">
      <c r="A714" s="3" t="s">
        <v>5</v>
      </c>
      <c r="B714" s="3" t="s">
        <v>17</v>
      </c>
      <c r="C714" s="3" t="s">
        <v>193</v>
      </c>
      <c r="D714" s="3" t="s">
        <v>194</v>
      </c>
      <c r="E714" s="5" t="s">
        <v>195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 x14ac:dyDescent="0.2">
      <c r="A715" s="3" t="s">
        <v>5</v>
      </c>
      <c r="B715" s="3" t="s">
        <v>17</v>
      </c>
      <c r="C715" s="3" t="s">
        <v>285</v>
      </c>
      <c r="D715" s="3"/>
      <c r="E715" s="31" t="s">
        <v>298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idden="1" x14ac:dyDescent="0.2">
      <c r="A716" s="3" t="s">
        <v>5</v>
      </c>
      <c r="B716" s="3" t="s">
        <v>17</v>
      </c>
      <c r="C716" s="3" t="s">
        <v>285</v>
      </c>
      <c r="D716" s="3" t="s">
        <v>499</v>
      </c>
      <c r="E716" s="31" t="s">
        <v>500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7.100000000000001" customHeight="1" x14ac:dyDescent="0.2">
      <c r="A717" s="3" t="s">
        <v>5</v>
      </c>
      <c r="B717" s="3" t="s">
        <v>557</v>
      </c>
      <c r="C717" s="2"/>
      <c r="D717" s="2"/>
      <c r="E717" s="5" t="s">
        <v>558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 x14ac:dyDescent="0.2">
      <c r="A718" s="3" t="s">
        <v>5</v>
      </c>
      <c r="B718" s="3" t="s">
        <v>557</v>
      </c>
      <c r="C718" s="3" t="s">
        <v>25</v>
      </c>
      <c r="D718" s="2"/>
      <c r="E718" s="5" t="s">
        <v>27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7.100000000000001" customHeight="1" x14ac:dyDescent="0.2">
      <c r="A719" s="3" t="s">
        <v>5</v>
      </c>
      <c r="B719" s="3" t="s">
        <v>557</v>
      </c>
      <c r="C719" s="3" t="s">
        <v>25</v>
      </c>
      <c r="D719" s="3" t="s">
        <v>561</v>
      </c>
      <c r="E719" s="5" t="s">
        <v>562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7.100000000000001" hidden="1" customHeight="1" x14ac:dyDescent="0.2">
      <c r="A720" s="3" t="s">
        <v>5</v>
      </c>
      <c r="B720" s="3" t="s">
        <v>557</v>
      </c>
      <c r="C720" s="3" t="s">
        <v>28</v>
      </c>
      <c r="D720" s="2"/>
      <c r="E720" s="5" t="s">
        <v>29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5" ht="17.100000000000001" hidden="1" customHeight="1" x14ac:dyDescent="0.2">
      <c r="A721" s="3" t="s">
        <v>5</v>
      </c>
      <c r="B721" s="3" t="s">
        <v>557</v>
      </c>
      <c r="C721" s="3" t="s">
        <v>28</v>
      </c>
      <c r="D721" s="3" t="s">
        <v>561</v>
      </c>
      <c r="E721" s="5" t="s">
        <v>562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5" ht="17.100000000000001" hidden="1" customHeight="1" x14ac:dyDescent="0.2">
      <c r="A722" s="3" t="s">
        <v>5</v>
      </c>
      <c r="B722" s="3" t="s">
        <v>557</v>
      </c>
      <c r="C722" s="3" t="s">
        <v>30</v>
      </c>
      <c r="D722" s="2"/>
      <c r="E722" s="5" t="s">
        <v>29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7.100000000000001" hidden="1" customHeight="1" x14ac:dyDescent="0.2">
      <c r="A723" s="3" t="s">
        <v>5</v>
      </c>
      <c r="B723" s="3" t="s">
        <v>557</v>
      </c>
      <c r="C723" s="3" t="s">
        <v>30</v>
      </c>
      <c r="D723" s="3" t="s">
        <v>561</v>
      </c>
      <c r="E723" s="5" t="s">
        <v>562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5" ht="21.75" hidden="1" customHeight="1" x14ac:dyDescent="0.2">
      <c r="A724" s="3" t="s">
        <v>5</v>
      </c>
      <c r="B724" s="3" t="s">
        <v>557</v>
      </c>
      <c r="C724" s="3" t="s">
        <v>31</v>
      </c>
      <c r="D724" s="2"/>
      <c r="E724" s="5" t="s">
        <v>151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5" ht="17.100000000000001" hidden="1" customHeight="1" x14ac:dyDescent="0.2">
      <c r="A725" s="3" t="s">
        <v>5</v>
      </c>
      <c r="B725" s="3" t="s">
        <v>557</v>
      </c>
      <c r="C725" s="3" t="s">
        <v>31</v>
      </c>
      <c r="D725" s="3" t="s">
        <v>561</v>
      </c>
      <c r="E725" s="5" t="s">
        <v>562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5" ht="17.100000000000001" hidden="1" customHeight="1" x14ac:dyDescent="0.2">
      <c r="A726" s="3" t="s">
        <v>5</v>
      </c>
      <c r="B726" s="3" t="s">
        <v>557</v>
      </c>
      <c r="C726" s="3" t="s">
        <v>32</v>
      </c>
      <c r="D726" s="2"/>
      <c r="E726" s="5" t="s">
        <v>152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5" ht="17.100000000000001" hidden="1" customHeight="1" x14ac:dyDescent="0.2">
      <c r="A727" s="3" t="s">
        <v>5</v>
      </c>
      <c r="B727" s="3" t="s">
        <v>557</v>
      </c>
      <c r="C727" s="3" t="s">
        <v>32</v>
      </c>
      <c r="D727" s="3" t="s">
        <v>561</v>
      </c>
      <c r="E727" s="5" t="s">
        <v>562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5" ht="17.100000000000001" hidden="1" customHeight="1" x14ac:dyDescent="0.2">
      <c r="A728" s="3" t="s">
        <v>5</v>
      </c>
      <c r="B728" s="3" t="s">
        <v>557</v>
      </c>
      <c r="C728" s="3" t="s">
        <v>33</v>
      </c>
      <c r="D728" s="2"/>
      <c r="E728" s="5" t="s">
        <v>34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7.100000000000001" hidden="1" customHeight="1" x14ac:dyDescent="0.2">
      <c r="A729" s="3" t="s">
        <v>5</v>
      </c>
      <c r="B729" s="3" t="s">
        <v>557</v>
      </c>
      <c r="C729" s="3" t="s">
        <v>33</v>
      </c>
      <c r="D729" s="3" t="s">
        <v>561</v>
      </c>
      <c r="E729" s="5" t="s">
        <v>562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5" ht="55.5" hidden="1" customHeight="1" x14ac:dyDescent="0.2">
      <c r="A730" s="3" t="s">
        <v>5</v>
      </c>
      <c r="B730" s="3" t="s">
        <v>557</v>
      </c>
      <c r="C730" s="3" t="s">
        <v>35</v>
      </c>
      <c r="D730" s="2"/>
      <c r="E730" s="5" t="s">
        <v>36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5" ht="17.100000000000001" hidden="1" customHeight="1" x14ac:dyDescent="0.2">
      <c r="A731" s="3" t="s">
        <v>5</v>
      </c>
      <c r="B731" s="3" t="s">
        <v>557</v>
      </c>
      <c r="C731" s="3" t="s">
        <v>35</v>
      </c>
      <c r="D731" s="3" t="s">
        <v>561</v>
      </c>
      <c r="E731" s="5" t="s">
        <v>562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5" ht="59.25" hidden="1" customHeight="1" x14ac:dyDescent="0.2">
      <c r="A732" s="3" t="s">
        <v>5</v>
      </c>
      <c r="B732" s="3" t="s">
        <v>557</v>
      </c>
      <c r="C732" s="3" t="s">
        <v>172</v>
      </c>
      <c r="D732" s="3"/>
      <c r="E732" s="5" t="s">
        <v>36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5" ht="17.100000000000001" hidden="1" customHeight="1" x14ac:dyDescent="0.2">
      <c r="A733" s="3" t="s">
        <v>5</v>
      </c>
      <c r="B733" s="3" t="s">
        <v>557</v>
      </c>
      <c r="C733" s="3" t="s">
        <v>172</v>
      </c>
      <c r="D733" s="3" t="s">
        <v>561</v>
      </c>
      <c r="E733" s="5" t="s">
        <v>562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5" ht="48.75" customHeight="1" x14ac:dyDescent="0.2">
      <c r="A734" s="3" t="s">
        <v>5</v>
      </c>
      <c r="B734" s="3" t="s">
        <v>557</v>
      </c>
      <c r="C734" s="3" t="s">
        <v>197</v>
      </c>
      <c r="D734" s="3"/>
      <c r="E734" s="5" t="s">
        <v>271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5" ht="17.100000000000001" customHeight="1" x14ac:dyDescent="0.2">
      <c r="A735" s="3" t="s">
        <v>5</v>
      </c>
      <c r="B735" s="3" t="s">
        <v>557</v>
      </c>
      <c r="C735" s="3" t="s">
        <v>197</v>
      </c>
      <c r="D735" s="3" t="s">
        <v>561</v>
      </c>
      <c r="E735" s="5" t="s">
        <v>562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5" ht="21" hidden="1" customHeight="1" x14ac:dyDescent="0.2">
      <c r="A736" s="3" t="s">
        <v>5</v>
      </c>
      <c r="B736" s="3" t="s">
        <v>557</v>
      </c>
      <c r="C736" s="3" t="s">
        <v>198</v>
      </c>
      <c r="D736" s="3"/>
      <c r="E736" s="5" t="s">
        <v>272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7.100000000000001" hidden="1" customHeight="1" x14ac:dyDescent="0.2">
      <c r="A737" s="3" t="s">
        <v>5</v>
      </c>
      <c r="B737" s="3" t="s">
        <v>557</v>
      </c>
      <c r="C737" s="3" t="s">
        <v>198</v>
      </c>
      <c r="D737" s="3" t="s">
        <v>561</v>
      </c>
      <c r="E737" s="5" t="s">
        <v>562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hidden="1" customHeight="1" x14ac:dyDescent="0.2">
      <c r="A738" s="3" t="s">
        <v>5</v>
      </c>
      <c r="B738" s="3" t="s">
        <v>557</v>
      </c>
      <c r="C738" s="3" t="s">
        <v>199</v>
      </c>
      <c r="D738" s="3"/>
      <c r="E738" s="5" t="s">
        <v>273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7.100000000000001" hidden="1" customHeight="1" x14ac:dyDescent="0.2">
      <c r="A739" s="3" t="s">
        <v>5</v>
      </c>
      <c r="B739" s="3" t="s">
        <v>557</v>
      </c>
      <c r="C739" s="3" t="s">
        <v>199</v>
      </c>
      <c r="D739" s="3" t="s">
        <v>561</v>
      </c>
      <c r="E739" s="5" t="s">
        <v>562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 x14ac:dyDescent="0.2">
      <c r="A740" s="3" t="s">
        <v>5</v>
      </c>
      <c r="B740" s="3" t="s">
        <v>557</v>
      </c>
      <c r="C740" s="3" t="s">
        <v>37</v>
      </c>
      <c r="D740" s="2"/>
      <c r="E740" s="5" t="s">
        <v>38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idden="1" x14ac:dyDescent="0.2">
      <c r="A741" s="3" t="s">
        <v>5</v>
      </c>
      <c r="B741" s="3" t="s">
        <v>557</v>
      </c>
      <c r="C741" s="3" t="s">
        <v>37</v>
      </c>
      <c r="D741" s="3" t="s">
        <v>561</v>
      </c>
      <c r="E741" s="5" t="s">
        <v>562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 x14ac:dyDescent="0.2">
      <c r="A742" s="3" t="s">
        <v>5</v>
      </c>
      <c r="B742" s="3" t="s">
        <v>557</v>
      </c>
      <c r="C742" s="3" t="s">
        <v>39</v>
      </c>
      <c r="D742" s="2"/>
      <c r="E742" s="5" t="s">
        <v>40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7.100000000000001" customHeight="1" x14ac:dyDescent="0.2">
      <c r="A743" s="3" t="s">
        <v>5</v>
      </c>
      <c r="B743" s="3" t="s">
        <v>557</v>
      </c>
      <c r="C743" s="3" t="s">
        <v>39</v>
      </c>
      <c r="D743" s="3" t="s">
        <v>561</v>
      </c>
      <c r="E743" s="5" t="s">
        <v>562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hidden="1" customHeight="1" x14ac:dyDescent="0.2">
      <c r="A744" s="3" t="s">
        <v>5</v>
      </c>
      <c r="B744" s="3" t="s">
        <v>557</v>
      </c>
      <c r="C744" s="3" t="s">
        <v>41</v>
      </c>
      <c r="D744" s="2"/>
      <c r="E744" s="5" t="s">
        <v>42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7.100000000000001" hidden="1" customHeight="1" x14ac:dyDescent="0.2">
      <c r="A745" s="3" t="s">
        <v>5</v>
      </c>
      <c r="B745" s="3" t="s">
        <v>557</v>
      </c>
      <c r="C745" s="3" t="s">
        <v>41</v>
      </c>
      <c r="D745" s="3" t="s">
        <v>561</v>
      </c>
      <c r="E745" s="5" t="s">
        <v>562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hidden="1" customHeight="1" x14ac:dyDescent="0.2">
      <c r="A746" s="3" t="s">
        <v>5</v>
      </c>
      <c r="B746" s="3" t="s">
        <v>557</v>
      </c>
      <c r="C746" s="3" t="s">
        <v>43</v>
      </c>
      <c r="D746" s="2"/>
      <c r="E746" s="5" t="s">
        <v>42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7.100000000000001" hidden="1" customHeight="1" x14ac:dyDescent="0.2">
      <c r="A747" s="3" t="s">
        <v>5</v>
      </c>
      <c r="B747" s="3" t="s">
        <v>557</v>
      </c>
      <c r="C747" s="3" t="s">
        <v>43</v>
      </c>
      <c r="D747" s="3" t="s">
        <v>561</v>
      </c>
      <c r="E747" s="5" t="s">
        <v>562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 x14ac:dyDescent="0.2">
      <c r="A748" s="3" t="s">
        <v>5</v>
      </c>
      <c r="B748" s="3" t="s">
        <v>557</v>
      </c>
      <c r="C748" s="3" t="s">
        <v>45</v>
      </c>
      <c r="D748" s="2"/>
      <c r="E748" s="5" t="s">
        <v>44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7.100000000000001" customHeight="1" x14ac:dyDescent="0.2">
      <c r="A749" s="3" t="s">
        <v>5</v>
      </c>
      <c r="B749" s="3" t="s">
        <v>557</v>
      </c>
      <c r="C749" s="3" t="s">
        <v>45</v>
      </c>
      <c r="D749" s="3" t="s">
        <v>561</v>
      </c>
      <c r="E749" s="5" t="s">
        <v>562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7.100000000000001" customHeight="1" x14ac:dyDescent="0.2">
      <c r="A750" s="29" t="s">
        <v>5</v>
      </c>
      <c r="B750" s="30" t="s">
        <v>557</v>
      </c>
      <c r="C750" s="30" t="s">
        <v>144</v>
      </c>
      <c r="D750" s="2"/>
      <c r="E750" s="31" t="s">
        <v>29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7.100000000000001" customHeight="1" x14ac:dyDescent="0.2">
      <c r="A751" s="29" t="s">
        <v>5</v>
      </c>
      <c r="B751" s="30" t="s">
        <v>557</v>
      </c>
      <c r="C751" s="30" t="s">
        <v>144</v>
      </c>
      <c r="D751" s="3" t="s">
        <v>561</v>
      </c>
      <c r="E751" s="31" t="s">
        <v>562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7.100000000000001" customHeight="1" x14ac:dyDescent="0.2">
      <c r="A752" s="29" t="s">
        <v>5</v>
      </c>
      <c r="B752" s="30" t="s">
        <v>557</v>
      </c>
      <c r="C752" s="30" t="s">
        <v>200</v>
      </c>
      <c r="D752" s="3"/>
      <c r="E752" s="31" t="s">
        <v>29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7.100000000000001" customHeight="1" x14ac:dyDescent="0.2">
      <c r="A753" s="29" t="s">
        <v>5</v>
      </c>
      <c r="B753" s="30" t="s">
        <v>557</v>
      </c>
      <c r="C753" s="30" t="s">
        <v>200</v>
      </c>
      <c r="D753" s="3" t="s">
        <v>561</v>
      </c>
      <c r="E753" s="31" t="s">
        <v>562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 x14ac:dyDescent="0.2">
      <c r="A754" s="29" t="s">
        <v>5</v>
      </c>
      <c r="B754" s="30" t="s">
        <v>557</v>
      </c>
      <c r="C754" s="30" t="s">
        <v>145</v>
      </c>
      <c r="D754" s="2"/>
      <c r="E754" s="31" t="s">
        <v>146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7.100000000000001" customHeight="1" x14ac:dyDescent="0.2">
      <c r="A755" s="29" t="s">
        <v>5</v>
      </c>
      <c r="B755" s="30" t="s">
        <v>557</v>
      </c>
      <c r="C755" s="30" t="s">
        <v>145</v>
      </c>
      <c r="D755" s="3" t="s">
        <v>561</v>
      </c>
      <c r="E755" s="31" t="s">
        <v>562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7.100000000000001" customHeight="1" x14ac:dyDescent="0.2">
      <c r="A756" s="29" t="s">
        <v>5</v>
      </c>
      <c r="B756" s="30" t="s">
        <v>557</v>
      </c>
      <c r="C756" s="30" t="s">
        <v>201</v>
      </c>
      <c r="D756" s="3"/>
      <c r="E756" s="31" t="s">
        <v>151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 x14ac:dyDescent="0.2">
      <c r="A757" s="29" t="s">
        <v>5</v>
      </c>
      <c r="B757" s="30" t="s">
        <v>557</v>
      </c>
      <c r="C757" s="30" t="s">
        <v>201</v>
      </c>
      <c r="D757" s="3" t="s">
        <v>561</v>
      </c>
      <c r="E757" s="31" t="s">
        <v>562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7.100000000000001" customHeight="1" x14ac:dyDescent="0.2">
      <c r="A758" s="29" t="s">
        <v>5</v>
      </c>
      <c r="B758" s="30" t="s">
        <v>557</v>
      </c>
      <c r="C758" s="30" t="s">
        <v>147</v>
      </c>
      <c r="D758" s="2"/>
      <c r="E758" s="31" t="s">
        <v>34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7.100000000000001" customHeight="1" x14ac:dyDescent="0.2">
      <c r="A759" s="29" t="s">
        <v>5</v>
      </c>
      <c r="B759" s="30" t="s">
        <v>557</v>
      </c>
      <c r="C759" s="30" t="s">
        <v>147</v>
      </c>
      <c r="D759" s="3" t="s">
        <v>561</v>
      </c>
      <c r="E759" s="31" t="s">
        <v>562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 x14ac:dyDescent="0.2">
      <c r="A760" s="29" t="s">
        <v>5</v>
      </c>
      <c r="B760" s="30" t="s">
        <v>557</v>
      </c>
      <c r="C760" s="30" t="s">
        <v>202</v>
      </c>
      <c r="D760" s="2"/>
      <c r="E760" s="31" t="s">
        <v>149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7.100000000000001" customHeight="1" x14ac:dyDescent="0.2">
      <c r="A761" s="29" t="s">
        <v>5</v>
      </c>
      <c r="B761" s="30" t="s">
        <v>557</v>
      </c>
      <c r="C761" s="30" t="s">
        <v>202</v>
      </c>
      <c r="D761" s="3" t="s">
        <v>561</v>
      </c>
      <c r="E761" s="31" t="s">
        <v>562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 x14ac:dyDescent="0.2">
      <c r="A762" s="29" t="s">
        <v>5</v>
      </c>
      <c r="B762" s="30" t="s">
        <v>557</v>
      </c>
      <c r="C762" s="30" t="s">
        <v>148</v>
      </c>
      <c r="D762" s="2"/>
      <c r="E762" s="31" t="s">
        <v>149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7.100000000000001" customHeight="1" x14ac:dyDescent="0.2">
      <c r="A763" s="29" t="s">
        <v>5</v>
      </c>
      <c r="B763" s="30" t="s">
        <v>557</v>
      </c>
      <c r="C763" s="30" t="s">
        <v>148</v>
      </c>
      <c r="D763" s="3" t="s">
        <v>561</v>
      </c>
      <c r="E763" s="31" t="s">
        <v>562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7.100000000000001" customHeight="1" x14ac:dyDescent="0.2">
      <c r="A764" s="3" t="s">
        <v>5</v>
      </c>
      <c r="B764" s="3" t="s">
        <v>557</v>
      </c>
      <c r="C764" s="3" t="s">
        <v>75</v>
      </c>
      <c r="D764" s="2"/>
      <c r="E764" s="11" t="s">
        <v>76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7.100000000000001" customHeight="1" x14ac:dyDescent="0.2">
      <c r="A765" s="3" t="s">
        <v>5</v>
      </c>
      <c r="B765" s="3" t="s">
        <v>557</v>
      </c>
      <c r="C765" s="3" t="s">
        <v>75</v>
      </c>
      <c r="D765" s="3" t="s">
        <v>561</v>
      </c>
      <c r="E765" s="11" t="s">
        <v>562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 x14ac:dyDescent="0.2">
      <c r="A766" s="3" t="s">
        <v>5</v>
      </c>
      <c r="B766" s="3" t="s">
        <v>557</v>
      </c>
      <c r="C766" s="3" t="s">
        <v>46</v>
      </c>
      <c r="D766" s="2"/>
      <c r="E766" s="5" t="s">
        <v>47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7.100000000000001" customHeight="1" x14ac:dyDescent="0.2">
      <c r="A767" s="3" t="s">
        <v>5</v>
      </c>
      <c r="B767" s="3" t="s">
        <v>557</v>
      </c>
      <c r="C767" s="3" t="s">
        <v>46</v>
      </c>
      <c r="D767" s="3" t="s">
        <v>561</v>
      </c>
      <c r="E767" s="5" t="s">
        <v>562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 x14ac:dyDescent="0.2">
      <c r="A768" s="3" t="s">
        <v>5</v>
      </c>
      <c r="B768" s="3" t="s">
        <v>557</v>
      </c>
      <c r="C768" s="3" t="s">
        <v>48</v>
      </c>
      <c r="D768" s="2"/>
      <c r="E768" s="5" t="s">
        <v>49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5" ht="17.100000000000001" customHeight="1" x14ac:dyDescent="0.2">
      <c r="A769" s="3" t="s">
        <v>5</v>
      </c>
      <c r="B769" s="3" t="s">
        <v>557</v>
      </c>
      <c r="C769" s="3" t="s">
        <v>48</v>
      </c>
      <c r="D769" s="3" t="s">
        <v>561</v>
      </c>
      <c r="E769" s="5" t="s">
        <v>562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5" ht="35.25" customHeight="1" x14ac:dyDescent="0.2">
      <c r="A770" s="3" t="s">
        <v>5</v>
      </c>
      <c r="B770" s="3" t="s">
        <v>557</v>
      </c>
      <c r="C770" s="3" t="s">
        <v>50</v>
      </c>
      <c r="D770" s="2"/>
      <c r="E770" s="5" t="s">
        <v>274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5" ht="17.25" customHeight="1" x14ac:dyDescent="0.2">
      <c r="A771" s="3" t="s">
        <v>5</v>
      </c>
      <c r="B771" s="3" t="s">
        <v>557</v>
      </c>
      <c r="C771" s="3" t="s">
        <v>50</v>
      </c>
      <c r="D771" s="3" t="s">
        <v>561</v>
      </c>
      <c r="E771" s="5" t="s">
        <v>562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5" ht="18.75" customHeight="1" x14ac:dyDescent="0.2">
      <c r="A772" s="3" t="s">
        <v>5</v>
      </c>
      <c r="B772" s="3" t="s">
        <v>557</v>
      </c>
      <c r="C772" s="3" t="s">
        <v>51</v>
      </c>
      <c r="D772" s="2"/>
      <c r="E772" s="5" t="s">
        <v>52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5" ht="17.100000000000001" customHeight="1" x14ac:dyDescent="0.2">
      <c r="A773" s="3" t="s">
        <v>5</v>
      </c>
      <c r="B773" s="3" t="s">
        <v>557</v>
      </c>
      <c r="C773" s="3" t="s">
        <v>51</v>
      </c>
      <c r="D773" s="3" t="s">
        <v>561</v>
      </c>
      <c r="E773" s="5" t="s">
        <v>562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5" ht="17.100000000000001" customHeight="1" x14ac:dyDescent="0.2">
      <c r="A774" s="3" t="s">
        <v>5</v>
      </c>
      <c r="B774" s="3" t="s">
        <v>557</v>
      </c>
      <c r="C774" s="3" t="s">
        <v>203</v>
      </c>
      <c r="D774" s="3"/>
      <c r="E774" s="5" t="s">
        <v>204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5" ht="17.100000000000001" customHeight="1" x14ac:dyDescent="0.2">
      <c r="A775" s="3" t="s">
        <v>5</v>
      </c>
      <c r="B775" s="3" t="s">
        <v>557</v>
      </c>
      <c r="C775" s="3" t="s">
        <v>203</v>
      </c>
      <c r="D775" s="3" t="s">
        <v>561</v>
      </c>
      <c r="E775" s="5" t="s">
        <v>562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5" ht="17.100000000000001" customHeight="1" x14ac:dyDescent="0.2">
      <c r="A776" s="3" t="s">
        <v>5</v>
      </c>
      <c r="B776" s="3" t="s">
        <v>53</v>
      </c>
      <c r="C776" s="2"/>
      <c r="D776" s="2"/>
      <c r="E776" s="5" t="s">
        <v>54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t="shared" ref="J776:J787" si="22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5" ht="36" customHeight="1" x14ac:dyDescent="0.2">
      <c r="A777" s="3" t="s">
        <v>5</v>
      </c>
      <c r="B777" s="3" t="s">
        <v>53</v>
      </c>
      <c r="C777" s="3" t="s">
        <v>291</v>
      </c>
      <c r="D777" s="2"/>
      <c r="E777" s="31" t="s">
        <v>304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5" ht="17.100000000000001" customHeight="1" x14ac:dyDescent="0.2">
      <c r="A778" s="3" t="s">
        <v>5</v>
      </c>
      <c r="B778" s="3" t="s">
        <v>53</v>
      </c>
      <c r="C778" s="3" t="s">
        <v>291</v>
      </c>
      <c r="D778" s="2">
        <v>500</v>
      </c>
      <c r="E778" s="31" t="s">
        <v>482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5" ht="17.100000000000001" customHeight="1" x14ac:dyDescent="0.2">
      <c r="A779" s="3" t="s">
        <v>5</v>
      </c>
      <c r="B779" s="3" t="s">
        <v>53</v>
      </c>
      <c r="C779" s="3" t="s">
        <v>531</v>
      </c>
      <c r="D779" s="2"/>
      <c r="E779" s="5" t="s">
        <v>502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7.100000000000001" customHeight="1" x14ac:dyDescent="0.2">
      <c r="A780" s="3" t="s">
        <v>5</v>
      </c>
      <c r="B780" s="3" t="s">
        <v>53</v>
      </c>
      <c r="C780" s="3" t="s">
        <v>531</v>
      </c>
      <c r="D780" s="3" t="s">
        <v>481</v>
      </c>
      <c r="E780" s="5" t="s">
        <v>482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5" ht="17.100000000000001" customHeight="1" x14ac:dyDescent="0.2">
      <c r="A781" s="3" t="s">
        <v>5</v>
      </c>
      <c r="B781" s="3" t="s">
        <v>53</v>
      </c>
      <c r="C781" s="3" t="s">
        <v>55</v>
      </c>
      <c r="D781" s="2"/>
      <c r="E781" s="5" t="s">
        <v>275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5" ht="17.100000000000001" customHeight="1" x14ac:dyDescent="0.2">
      <c r="A782" s="3" t="s">
        <v>5</v>
      </c>
      <c r="B782" s="3" t="s">
        <v>53</v>
      </c>
      <c r="C782" s="3" t="s">
        <v>55</v>
      </c>
      <c r="D782" s="3" t="s">
        <v>481</v>
      </c>
      <c r="E782" s="5" t="s">
        <v>482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5" ht="24" hidden="1" customHeight="1" x14ac:dyDescent="0.2">
      <c r="A783" s="3" t="s">
        <v>5</v>
      </c>
      <c r="B783" s="3" t="s">
        <v>53</v>
      </c>
      <c r="C783" s="30" t="s">
        <v>517</v>
      </c>
      <c r="D783" s="3"/>
      <c r="E783" s="31" t="s">
        <v>210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5" ht="17.100000000000001" hidden="1" customHeight="1" x14ac:dyDescent="0.2">
      <c r="A784" s="3" t="s">
        <v>5</v>
      </c>
      <c r="B784" s="3" t="s">
        <v>53</v>
      </c>
      <c r="C784" s="30" t="s">
        <v>517</v>
      </c>
      <c r="D784" s="3" t="s">
        <v>481</v>
      </c>
      <c r="E784" s="31" t="s">
        <v>482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26" ht="51" customHeight="1" x14ac:dyDescent="0.2">
      <c r="A785" s="29" t="s">
        <v>5</v>
      </c>
      <c r="B785" s="30" t="s">
        <v>53</v>
      </c>
      <c r="C785" s="30" t="s">
        <v>150</v>
      </c>
      <c r="D785" s="2"/>
      <c r="E785" s="5" t="s">
        <v>276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26" ht="17.100000000000001" customHeight="1" x14ac:dyDescent="0.2">
      <c r="A786" s="34" t="s">
        <v>5</v>
      </c>
      <c r="B786" s="35" t="s">
        <v>53</v>
      </c>
      <c r="C786" s="35" t="s">
        <v>150</v>
      </c>
      <c r="D786" s="36" t="s">
        <v>194</v>
      </c>
      <c r="E786" s="37" t="s">
        <v>195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26" ht="18.95" customHeight="1" x14ac:dyDescent="0.2">
      <c r="A787" s="140" t="s">
        <v>56</v>
      </c>
      <c r="B787" s="140"/>
      <c r="C787" s="140"/>
      <c r="D787" s="140"/>
      <c r="E787" s="140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26" ht="20.100000000000001" customHeight="1" x14ac:dyDescent="0.2">
      <c r="A788" s="141"/>
      <c r="B788" s="141"/>
      <c r="C788" s="141"/>
      <c r="D788" s="141"/>
      <c r="E788" s="141"/>
      <c r="M788" s="10"/>
    </row>
    <row r="789" spans="1:26" s="6" customFormat="1" ht="18.75" customHeight="1" x14ac:dyDescent="0.2">
      <c r="A789" s="139"/>
      <c r="B789" s="139"/>
      <c r="C789" s="139"/>
      <c r="D789" s="139"/>
      <c r="E789" s="139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95" customHeight="1" x14ac:dyDescent="0.2">
      <c r="A790" s="138"/>
      <c r="B790" s="138"/>
      <c r="C790" s="138"/>
      <c r="D790" s="138"/>
      <c r="E790" s="138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 x14ac:dyDescent="0.2">
      <c r="A791" s="139"/>
      <c r="B791" s="139"/>
      <c r="C791" s="139"/>
      <c r="D791" s="139"/>
      <c r="E791" s="139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95" customHeight="1" x14ac:dyDescent="0.2">
      <c r="A792" s="138"/>
      <c r="B792" s="138"/>
      <c r="C792" s="138"/>
      <c r="D792" s="138"/>
      <c r="E792" s="138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 x14ac:dyDescent="0.2">
      <c r="A793" s="146"/>
      <c r="B793" s="146"/>
      <c r="C793" s="145"/>
      <c r="D793" s="145"/>
      <c r="E793" s="145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7.100000000000001" customHeight="1" x14ac:dyDescent="0.2">
      <c r="A794" s="147"/>
      <c r="B794" s="147"/>
      <c r="C794" s="145"/>
      <c r="D794" s="145"/>
      <c r="E794" s="145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7.100000000000001" customHeight="1" x14ac:dyDescent="0.2">
      <c r="A795" s="145"/>
      <c r="B795" s="145"/>
      <c r="C795" s="145"/>
      <c r="D795" s="145"/>
      <c r="E795" s="145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s="6" customFormat="1" ht="17.100000000000001" customHeight="1" x14ac:dyDescent="0.2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x14ac:dyDescent="0.2">
      <c r="M797" s="10"/>
    </row>
    <row r="798" spans="1:26" x14ac:dyDescent="0.2">
      <c r="M798" s="10"/>
    </row>
    <row r="799" spans="1:26" x14ac:dyDescent="0.2">
      <c r="M799" s="10"/>
    </row>
    <row r="800" spans="1:26" x14ac:dyDescent="0.2">
      <c r="M800" s="10"/>
    </row>
    <row r="801" spans="13:13" x14ac:dyDescent="0.2">
      <c r="M801" s="10"/>
    </row>
    <row r="802" spans="13:13" x14ac:dyDescent="0.2">
      <c r="M802" s="10"/>
    </row>
    <row r="803" spans="13:13" x14ac:dyDescent="0.2">
      <c r="M803" s="10"/>
    </row>
    <row r="804" spans="13:13" x14ac:dyDescent="0.2">
      <c r="M804" s="10"/>
    </row>
    <row r="805" spans="13:13" x14ac:dyDescent="0.2">
      <c r="M805" s="10"/>
    </row>
    <row r="806" spans="13:13" x14ac:dyDescent="0.2">
      <c r="M806" s="10"/>
    </row>
    <row r="807" spans="13:13" x14ac:dyDescent="0.2">
      <c r="M807" s="10"/>
    </row>
    <row r="808" spans="13:13" x14ac:dyDescent="0.2">
      <c r="M808" s="10"/>
    </row>
    <row r="809" spans="13:13" x14ac:dyDescent="0.2">
      <c r="M809" s="10"/>
    </row>
    <row r="810" spans="13:13" x14ac:dyDescent="0.2">
      <c r="M810" s="10"/>
    </row>
    <row r="811" spans="13:13" x14ac:dyDescent="0.2">
      <c r="M811" s="10"/>
    </row>
    <row r="812" spans="13:13" x14ac:dyDescent="0.2">
      <c r="M812" s="10"/>
    </row>
    <row r="813" spans="13:13" x14ac:dyDescent="0.2">
      <c r="M813" s="10"/>
    </row>
    <row r="814" spans="13:13" x14ac:dyDescent="0.2">
      <c r="M814" s="10"/>
    </row>
    <row r="815" spans="13:13" x14ac:dyDescent="0.2">
      <c r="M815" s="10"/>
    </row>
    <row r="816" spans="13:13" x14ac:dyDescent="0.2">
      <c r="M816" s="10"/>
    </row>
    <row r="817" spans="13:13" x14ac:dyDescent="0.2">
      <c r="M817" s="10"/>
    </row>
    <row r="818" spans="13:13" x14ac:dyDescent="0.2">
      <c r="M818" s="10"/>
    </row>
    <row r="819" spans="13:13" x14ac:dyDescent="0.2">
      <c r="M819" s="10"/>
    </row>
    <row r="820" spans="13:13" x14ac:dyDescent="0.2">
      <c r="M820" s="10"/>
    </row>
    <row r="821" spans="13:13" x14ac:dyDescent="0.2">
      <c r="M821" s="10"/>
    </row>
    <row r="822" spans="13:13" x14ac:dyDescent="0.2">
      <c r="M822" s="10"/>
    </row>
    <row r="823" spans="13:13" x14ac:dyDescent="0.2">
      <c r="M823" s="10"/>
    </row>
    <row r="824" spans="13:13" x14ac:dyDescent="0.2">
      <c r="M824" s="10"/>
    </row>
    <row r="825" spans="13:13" x14ac:dyDescent="0.2">
      <c r="M825" s="10"/>
    </row>
    <row r="826" spans="13:13" x14ac:dyDescent="0.2">
      <c r="M826" s="10"/>
    </row>
    <row r="827" spans="13:13" x14ac:dyDescent="0.2">
      <c r="M827" s="10"/>
    </row>
    <row r="828" spans="13:13" x14ac:dyDescent="0.2">
      <c r="M828" s="10"/>
    </row>
    <row r="829" spans="13:13" x14ac:dyDescent="0.2">
      <c r="M829" s="10"/>
    </row>
    <row r="830" spans="13:13" x14ac:dyDescent="0.2">
      <c r="M830" s="10"/>
    </row>
    <row r="831" spans="13:13" x14ac:dyDescent="0.2">
      <c r="M831" s="10"/>
    </row>
    <row r="832" spans="13:13" x14ac:dyDescent="0.2">
      <c r="M832" s="10"/>
    </row>
    <row r="833" spans="13:13" x14ac:dyDescent="0.2">
      <c r="M833" s="10"/>
    </row>
    <row r="834" spans="13:13" x14ac:dyDescent="0.2">
      <c r="M834" s="10"/>
    </row>
    <row r="835" spans="13:13" x14ac:dyDescent="0.2">
      <c r="M835" s="10"/>
    </row>
    <row r="836" spans="13:13" x14ac:dyDescent="0.2">
      <c r="M836" s="10"/>
    </row>
    <row r="837" spans="13:13" x14ac:dyDescent="0.2">
      <c r="M837" s="10"/>
    </row>
    <row r="838" spans="13:13" x14ac:dyDescent="0.2">
      <c r="M838" s="10"/>
    </row>
    <row r="839" spans="13:13" x14ac:dyDescent="0.2">
      <c r="M839" s="10"/>
    </row>
    <row r="840" spans="13:13" x14ac:dyDescent="0.2">
      <c r="M840" s="10"/>
    </row>
    <row r="841" spans="13:13" x14ac:dyDescent="0.2">
      <c r="M841" s="10"/>
    </row>
    <row r="842" spans="13:13" x14ac:dyDescent="0.2">
      <c r="M842" s="10"/>
    </row>
    <row r="843" spans="13:13" x14ac:dyDescent="0.2">
      <c r="M843" s="10"/>
    </row>
    <row r="844" spans="13:13" x14ac:dyDescent="0.2">
      <c r="M844" s="10"/>
    </row>
    <row r="845" spans="13:13" x14ac:dyDescent="0.2">
      <c r="M845" s="10"/>
    </row>
    <row r="846" spans="13:13" x14ac:dyDescent="0.2">
      <c r="M846" s="10"/>
    </row>
    <row r="847" spans="13:13" x14ac:dyDescent="0.2">
      <c r="M847" s="10"/>
    </row>
    <row r="848" spans="13:13" x14ac:dyDescent="0.2">
      <c r="M848" s="10"/>
    </row>
    <row r="849" spans="13:13" x14ac:dyDescent="0.2">
      <c r="M849" s="10"/>
    </row>
    <row r="850" spans="13:13" x14ac:dyDescent="0.2">
      <c r="M850" s="10"/>
    </row>
    <row r="851" spans="13:13" x14ac:dyDescent="0.2">
      <c r="M851" s="10"/>
    </row>
    <row r="852" spans="13:13" x14ac:dyDescent="0.2">
      <c r="M852" s="10"/>
    </row>
    <row r="853" spans="13:13" x14ac:dyDescent="0.2">
      <c r="M853" s="10"/>
    </row>
    <row r="854" spans="13:13" x14ac:dyDescent="0.2">
      <c r="M854" s="10"/>
    </row>
    <row r="855" spans="13:13" x14ac:dyDescent="0.2">
      <c r="M855" s="10"/>
    </row>
    <row r="856" spans="13:13" x14ac:dyDescent="0.2">
      <c r="M856" s="10"/>
    </row>
    <row r="857" spans="13:13" x14ac:dyDescent="0.2">
      <c r="M857" s="10"/>
    </row>
    <row r="858" spans="13:13" x14ac:dyDescent="0.2">
      <c r="M858" s="10"/>
    </row>
    <row r="859" spans="13:13" x14ac:dyDescent="0.2">
      <c r="M859" s="10"/>
    </row>
    <row r="860" spans="13:13" x14ac:dyDescent="0.2">
      <c r="M860" s="10"/>
    </row>
    <row r="861" spans="13:13" x14ac:dyDescent="0.2">
      <c r="M861" s="10"/>
    </row>
    <row r="862" spans="13:13" x14ac:dyDescent="0.2">
      <c r="M862" s="10"/>
    </row>
    <row r="863" spans="13:13" x14ac:dyDescent="0.2">
      <c r="M863" s="10"/>
    </row>
    <row r="864" spans="13:13" x14ac:dyDescent="0.2">
      <c r="M864" s="10"/>
    </row>
    <row r="865" spans="13:13" x14ac:dyDescent="0.2">
      <c r="M865" s="10"/>
    </row>
    <row r="866" spans="13:13" x14ac:dyDescent="0.2">
      <c r="M866" s="10"/>
    </row>
    <row r="867" spans="13:13" x14ac:dyDescent="0.2">
      <c r="M867" s="10"/>
    </row>
    <row r="868" spans="13:13" x14ac:dyDescent="0.2">
      <c r="M868" s="10"/>
    </row>
    <row r="869" spans="13:13" x14ac:dyDescent="0.2">
      <c r="M869" s="10"/>
    </row>
    <row r="870" spans="13:13" x14ac:dyDescent="0.2">
      <c r="M870" s="10"/>
    </row>
    <row r="871" spans="13:13" x14ac:dyDescent="0.2">
      <c r="M871" s="10"/>
    </row>
    <row r="872" spans="13:13" x14ac:dyDescent="0.2">
      <c r="M872" s="10"/>
    </row>
    <row r="873" spans="13:13" x14ac:dyDescent="0.2">
      <c r="M873" s="10"/>
    </row>
    <row r="874" spans="13:13" x14ac:dyDescent="0.2">
      <c r="M874" s="10"/>
    </row>
    <row r="875" spans="13:13" x14ac:dyDescent="0.2">
      <c r="M875" s="10"/>
    </row>
    <row r="876" spans="13:13" x14ac:dyDescent="0.2">
      <c r="M876" s="10"/>
    </row>
    <row r="877" spans="13:13" x14ac:dyDescent="0.2">
      <c r="M877" s="10"/>
    </row>
    <row r="878" spans="13:13" x14ac:dyDescent="0.2">
      <c r="M878" s="10"/>
    </row>
    <row r="879" spans="13:13" x14ac:dyDescent="0.2">
      <c r="M879" s="10"/>
    </row>
    <row r="880" spans="13:13" x14ac:dyDescent="0.2">
      <c r="M880" s="10"/>
    </row>
    <row r="881" spans="13:13" x14ac:dyDescent="0.2">
      <c r="M881" s="10"/>
    </row>
    <row r="882" spans="13:13" x14ac:dyDescent="0.2">
      <c r="M882" s="10"/>
    </row>
    <row r="883" spans="13:13" x14ac:dyDescent="0.2">
      <c r="M883" s="10"/>
    </row>
    <row r="884" spans="13:13" x14ac:dyDescent="0.2">
      <c r="M884" s="10"/>
    </row>
    <row r="885" spans="13:13" x14ac:dyDescent="0.2">
      <c r="M885" s="10"/>
    </row>
    <row r="886" spans="13:13" x14ac:dyDescent="0.2">
      <c r="M886" s="10"/>
    </row>
    <row r="887" spans="13:13" x14ac:dyDescent="0.2">
      <c r="M887" s="10"/>
    </row>
    <row r="888" spans="13:13" x14ac:dyDescent="0.2">
      <c r="M888" s="10"/>
    </row>
    <row r="889" spans="13:13" x14ac:dyDescent="0.2">
      <c r="M889" s="10"/>
    </row>
    <row r="890" spans="13:13" x14ac:dyDescent="0.2">
      <c r="M890" s="10"/>
    </row>
    <row r="891" spans="13:13" x14ac:dyDescent="0.2">
      <c r="M891" s="10"/>
    </row>
    <row r="892" spans="13:13" x14ac:dyDescent="0.2">
      <c r="M892" s="10"/>
    </row>
    <row r="893" spans="13:13" x14ac:dyDescent="0.2">
      <c r="M893" s="10"/>
    </row>
    <row r="894" spans="13:13" x14ac:dyDescent="0.2">
      <c r="M894" s="10"/>
    </row>
    <row r="895" spans="13:13" x14ac:dyDescent="0.2">
      <c r="M895" s="10"/>
    </row>
    <row r="896" spans="13:13" x14ac:dyDescent="0.2">
      <c r="M896" s="10"/>
    </row>
    <row r="897" spans="13:13" x14ac:dyDescent="0.2">
      <c r="M897" s="10"/>
    </row>
    <row r="898" spans="13:13" x14ac:dyDescent="0.2">
      <c r="M898" s="10"/>
    </row>
    <row r="899" spans="13:13" x14ac:dyDescent="0.2">
      <c r="M899" s="10"/>
    </row>
    <row r="900" spans="13:13" x14ac:dyDescent="0.2">
      <c r="M900" s="10"/>
    </row>
    <row r="901" spans="13:13" x14ac:dyDescent="0.2">
      <c r="M901" s="10"/>
    </row>
    <row r="902" spans="13:13" x14ac:dyDescent="0.2">
      <c r="M902" s="10"/>
    </row>
    <row r="903" spans="13:13" x14ac:dyDescent="0.2">
      <c r="M903" s="10"/>
    </row>
    <row r="904" spans="13:13" x14ac:dyDescent="0.2">
      <c r="M904" s="10"/>
    </row>
    <row r="905" spans="13:13" x14ac:dyDescent="0.2">
      <c r="M905" s="10"/>
    </row>
    <row r="906" spans="13:13" x14ac:dyDescent="0.2">
      <c r="M906" s="10"/>
    </row>
    <row r="907" spans="13:13" x14ac:dyDescent="0.2">
      <c r="M907" s="10"/>
    </row>
    <row r="908" spans="13:13" x14ac:dyDescent="0.2">
      <c r="M908" s="10"/>
    </row>
    <row r="909" spans="13:13" x14ac:dyDescent="0.2">
      <c r="M909" s="10"/>
    </row>
    <row r="910" spans="13:13" x14ac:dyDescent="0.2">
      <c r="M910" s="10"/>
    </row>
    <row r="911" spans="13:13" x14ac:dyDescent="0.2">
      <c r="M911" s="10"/>
    </row>
    <row r="912" spans="13:13" x14ac:dyDescent="0.2">
      <c r="M912" s="10"/>
    </row>
    <row r="913" spans="13:13" x14ac:dyDescent="0.2">
      <c r="M913" s="10"/>
    </row>
    <row r="914" spans="13:13" x14ac:dyDescent="0.2">
      <c r="M914" s="10"/>
    </row>
    <row r="915" spans="13:13" x14ac:dyDescent="0.2">
      <c r="M915" s="10"/>
    </row>
    <row r="916" spans="13:13" x14ac:dyDescent="0.2">
      <c r="M916" s="10"/>
    </row>
    <row r="917" spans="13:13" x14ac:dyDescent="0.2">
      <c r="M917" s="10"/>
    </row>
    <row r="918" spans="13:13" x14ac:dyDescent="0.2">
      <c r="M918" s="10"/>
    </row>
    <row r="919" spans="13:13" x14ac:dyDescent="0.2">
      <c r="M919" s="10"/>
    </row>
    <row r="920" spans="13:13" x14ac:dyDescent="0.2">
      <c r="M920" s="10"/>
    </row>
    <row r="921" spans="13:13" x14ac:dyDescent="0.2">
      <c r="M921" s="10"/>
    </row>
    <row r="922" spans="13:13" x14ac:dyDescent="0.2">
      <c r="M922" s="10"/>
    </row>
    <row r="923" spans="13:13" x14ac:dyDescent="0.2">
      <c r="M923" s="10"/>
    </row>
    <row r="924" spans="13:13" x14ac:dyDescent="0.2">
      <c r="M924" s="10"/>
    </row>
    <row r="925" spans="13:13" x14ac:dyDescent="0.2">
      <c r="M925" s="10"/>
    </row>
    <row r="926" spans="13:13" x14ac:dyDescent="0.2">
      <c r="M926" s="10"/>
    </row>
    <row r="927" spans="13:13" x14ac:dyDescent="0.2">
      <c r="M927" s="10"/>
    </row>
    <row r="928" spans="13:13" x14ac:dyDescent="0.2">
      <c r="M928" s="10"/>
    </row>
    <row r="929" spans="13:13" x14ac:dyDescent="0.2">
      <c r="M929" s="10"/>
    </row>
    <row r="930" spans="13:13" x14ac:dyDescent="0.2">
      <c r="M930" s="10"/>
    </row>
    <row r="931" spans="13:13" x14ac:dyDescent="0.2">
      <c r="M931" s="10"/>
    </row>
    <row r="932" spans="13:13" x14ac:dyDescent="0.2">
      <c r="M932" s="10"/>
    </row>
    <row r="933" spans="13:13" x14ac:dyDescent="0.2">
      <c r="M933" s="10"/>
    </row>
    <row r="934" spans="13:13" x14ac:dyDescent="0.2">
      <c r="M934" s="10"/>
    </row>
    <row r="935" spans="13:13" x14ac:dyDescent="0.2">
      <c r="M935" s="10"/>
    </row>
    <row r="936" spans="13:13" x14ac:dyDescent="0.2">
      <c r="M936" s="10"/>
    </row>
    <row r="937" spans="13:13" x14ac:dyDescent="0.2">
      <c r="M937" s="10"/>
    </row>
    <row r="938" spans="13:13" x14ac:dyDescent="0.2">
      <c r="M938" s="10"/>
    </row>
    <row r="939" spans="13:13" x14ac:dyDescent="0.2">
      <c r="M939" s="10"/>
    </row>
    <row r="940" spans="13:13" x14ac:dyDescent="0.2">
      <c r="M940" s="10"/>
    </row>
    <row r="941" spans="13:13" x14ac:dyDescent="0.2">
      <c r="M941" s="10"/>
    </row>
    <row r="942" spans="13:13" x14ac:dyDescent="0.2">
      <c r="M942" s="10"/>
    </row>
    <row r="943" spans="13:13" x14ac:dyDescent="0.2">
      <c r="M943" s="10"/>
    </row>
    <row r="944" spans="13:13" x14ac:dyDescent="0.2">
      <c r="M944" s="10"/>
    </row>
    <row r="945" spans="13:13" x14ac:dyDescent="0.2">
      <c r="M945" s="10"/>
    </row>
    <row r="946" spans="13:13" x14ac:dyDescent="0.2">
      <c r="M946" s="10"/>
    </row>
    <row r="947" spans="13:13" x14ac:dyDescent="0.2">
      <c r="M947" s="10"/>
    </row>
    <row r="948" spans="13:13" x14ac:dyDescent="0.2">
      <c r="M948" s="10"/>
    </row>
    <row r="949" spans="13:13" x14ac:dyDescent="0.2">
      <c r="M949" s="10"/>
    </row>
    <row r="950" spans="13:13" x14ac:dyDescent="0.2">
      <c r="M950" s="10"/>
    </row>
    <row r="951" spans="13:13" x14ac:dyDescent="0.2">
      <c r="M951" s="10"/>
    </row>
    <row r="952" spans="13:13" x14ac:dyDescent="0.2">
      <c r="M952" s="10"/>
    </row>
    <row r="953" spans="13:13" x14ac:dyDescent="0.2">
      <c r="M953" s="10"/>
    </row>
    <row r="954" spans="13:13" x14ac:dyDescent="0.2">
      <c r="M954" s="10"/>
    </row>
    <row r="955" spans="13:13" x14ac:dyDescent="0.2">
      <c r="M955" s="10"/>
    </row>
    <row r="956" spans="13:13" x14ac:dyDescent="0.2">
      <c r="M956" s="10"/>
    </row>
    <row r="957" spans="13:13" x14ac:dyDescent="0.2">
      <c r="M957" s="10"/>
    </row>
    <row r="958" spans="13:13" x14ac:dyDescent="0.2">
      <c r="M958" s="10"/>
    </row>
    <row r="959" spans="13:13" x14ac:dyDescent="0.2">
      <c r="M959" s="10"/>
    </row>
    <row r="960" spans="13:13" x14ac:dyDescent="0.2">
      <c r="M960" s="10"/>
    </row>
    <row r="961" spans="13:13" x14ac:dyDescent="0.2">
      <c r="M961" s="10"/>
    </row>
    <row r="962" spans="13:13" x14ac:dyDescent="0.2">
      <c r="M962" s="10"/>
    </row>
    <row r="963" spans="13:13" x14ac:dyDescent="0.2">
      <c r="M963" s="10"/>
    </row>
    <row r="964" spans="13:13" x14ac:dyDescent="0.2">
      <c r="M964" s="10"/>
    </row>
    <row r="965" spans="13:13" x14ac:dyDescent="0.2">
      <c r="M965" s="10"/>
    </row>
    <row r="966" spans="13:13" x14ac:dyDescent="0.2">
      <c r="M966" s="10"/>
    </row>
    <row r="967" spans="13:13" x14ac:dyDescent="0.2">
      <c r="M967" s="10"/>
    </row>
    <row r="968" spans="13:13" x14ac:dyDescent="0.2">
      <c r="M968" s="10"/>
    </row>
    <row r="969" spans="13:13" x14ac:dyDescent="0.2">
      <c r="M969" s="10"/>
    </row>
    <row r="970" spans="13:13" x14ac:dyDescent="0.2">
      <c r="M970" s="10"/>
    </row>
    <row r="971" spans="13:13" x14ac:dyDescent="0.2">
      <c r="M971" s="10"/>
    </row>
    <row r="972" spans="13:13" x14ac:dyDescent="0.2">
      <c r="M972" s="10"/>
    </row>
    <row r="973" spans="13:13" x14ac:dyDescent="0.2">
      <c r="M973" s="10"/>
    </row>
    <row r="974" spans="13:13" x14ac:dyDescent="0.2">
      <c r="M974" s="10"/>
    </row>
    <row r="975" spans="13:13" x14ac:dyDescent="0.2">
      <c r="M975" s="10"/>
    </row>
    <row r="976" spans="13:13" x14ac:dyDescent="0.2">
      <c r="M976" s="10"/>
    </row>
    <row r="977" spans="13:13" x14ac:dyDescent="0.2">
      <c r="M977" s="10"/>
    </row>
    <row r="978" spans="13:13" x14ac:dyDescent="0.2">
      <c r="M978" s="10"/>
    </row>
    <row r="979" spans="13:13" x14ac:dyDescent="0.2">
      <c r="M979" s="10"/>
    </row>
    <row r="980" spans="13:13" x14ac:dyDescent="0.2">
      <c r="M980" s="10"/>
    </row>
    <row r="981" spans="13:13" x14ac:dyDescent="0.2">
      <c r="M981" s="10"/>
    </row>
    <row r="982" spans="13:13" x14ac:dyDescent="0.2">
      <c r="M982" s="10"/>
    </row>
    <row r="983" spans="13:13" x14ac:dyDescent="0.2">
      <c r="M983" s="10"/>
    </row>
    <row r="984" spans="13:13" x14ac:dyDescent="0.2">
      <c r="M984" s="10"/>
    </row>
    <row r="985" spans="13:13" x14ac:dyDescent="0.2">
      <c r="M985" s="10"/>
    </row>
    <row r="986" spans="13:13" x14ac:dyDescent="0.2">
      <c r="M986" s="10"/>
    </row>
    <row r="987" spans="13:13" x14ac:dyDescent="0.2">
      <c r="M987" s="10"/>
    </row>
    <row r="988" spans="13:13" x14ac:dyDescent="0.2">
      <c r="M988" s="10"/>
    </row>
    <row r="989" spans="13:13" x14ac:dyDescent="0.2">
      <c r="M989" s="10"/>
    </row>
    <row r="990" spans="13:13" x14ac:dyDescent="0.2">
      <c r="M990" s="10"/>
    </row>
    <row r="991" spans="13:13" x14ac:dyDescent="0.2">
      <c r="M991" s="10"/>
    </row>
    <row r="992" spans="13:13" x14ac:dyDescent="0.2">
      <c r="M992" s="10"/>
    </row>
    <row r="993" spans="13:13" x14ac:dyDescent="0.2">
      <c r="M993" s="10"/>
    </row>
    <row r="994" spans="13:13" x14ac:dyDescent="0.2">
      <c r="M994" s="10"/>
    </row>
    <row r="995" spans="13:13" x14ac:dyDescent="0.2">
      <c r="M995" s="10"/>
    </row>
    <row r="996" spans="13:13" x14ac:dyDescent="0.2">
      <c r="M996" s="10"/>
    </row>
    <row r="997" spans="13:13" x14ac:dyDescent="0.2">
      <c r="M997" s="10"/>
    </row>
    <row r="998" spans="13:13" x14ac:dyDescent="0.2">
      <c r="M998" s="10"/>
    </row>
    <row r="999" spans="13:13" x14ac:dyDescent="0.2">
      <c r="M999" s="10"/>
    </row>
    <row r="1000" spans="13:13" x14ac:dyDescent="0.2">
      <c r="M1000" s="10"/>
    </row>
    <row r="1001" spans="13:13" x14ac:dyDescent="0.2">
      <c r="M1001" s="10"/>
    </row>
    <row r="1002" spans="13:13" x14ac:dyDescent="0.2">
      <c r="M1002" s="10"/>
    </row>
    <row r="1003" spans="13:13" x14ac:dyDescent="0.2">
      <c r="M1003" s="10"/>
    </row>
    <row r="1004" spans="13:13" x14ac:dyDescent="0.2">
      <c r="M1004" s="10"/>
    </row>
    <row r="1005" spans="13:13" x14ac:dyDescent="0.2">
      <c r="M1005" s="10"/>
    </row>
    <row r="1006" spans="13:13" x14ac:dyDescent="0.2">
      <c r="M1006" s="10"/>
    </row>
    <row r="1007" spans="13:13" x14ac:dyDescent="0.2">
      <c r="M1007" s="10"/>
    </row>
    <row r="1008" spans="13:13" x14ac:dyDescent="0.2">
      <c r="M1008" s="10"/>
    </row>
    <row r="1009" spans="13:13" x14ac:dyDescent="0.2">
      <c r="M1009" s="10"/>
    </row>
    <row r="1010" spans="13:13" x14ac:dyDescent="0.2">
      <c r="M1010" s="10"/>
    </row>
    <row r="1011" spans="13:13" x14ac:dyDescent="0.2">
      <c r="M1011" s="10"/>
    </row>
    <row r="1012" spans="13:13" x14ac:dyDescent="0.2">
      <c r="M1012" s="10"/>
    </row>
    <row r="1013" spans="13:13" x14ac:dyDescent="0.2">
      <c r="M1013" s="10"/>
    </row>
    <row r="1014" spans="13:13" x14ac:dyDescent="0.2">
      <c r="M1014" s="10"/>
    </row>
    <row r="1015" spans="13:13" x14ac:dyDescent="0.2">
      <c r="M1015" s="10"/>
    </row>
    <row r="1016" spans="13:13" x14ac:dyDescent="0.2">
      <c r="M1016" s="10"/>
    </row>
    <row r="1017" spans="13:13" x14ac:dyDescent="0.2">
      <c r="M1017" s="10"/>
    </row>
    <row r="1018" spans="13:13" x14ac:dyDescent="0.2">
      <c r="M1018" s="10"/>
    </row>
    <row r="1019" spans="13:13" x14ac:dyDescent="0.2">
      <c r="M1019" s="10"/>
    </row>
    <row r="1020" spans="13:13" x14ac:dyDescent="0.2">
      <c r="M1020" s="10"/>
    </row>
    <row r="1021" spans="13:13" x14ac:dyDescent="0.2">
      <c r="M1021" s="10"/>
    </row>
    <row r="1022" spans="13:13" x14ac:dyDescent="0.2">
      <c r="M1022" s="10"/>
    </row>
    <row r="1023" spans="13:13" x14ac:dyDescent="0.2">
      <c r="M1023" s="10"/>
    </row>
    <row r="1024" spans="13:13" x14ac:dyDescent="0.2">
      <c r="M1024" s="10"/>
    </row>
    <row r="1025" spans="13:13" x14ac:dyDescent="0.2">
      <c r="M1025" s="10"/>
    </row>
    <row r="1026" spans="13:13" x14ac:dyDescent="0.2">
      <c r="M1026" s="10"/>
    </row>
    <row r="1027" spans="13:13" x14ac:dyDescent="0.2">
      <c r="M1027" s="10"/>
    </row>
    <row r="1028" spans="13:13" x14ac:dyDescent="0.2">
      <c r="M1028" s="10"/>
    </row>
    <row r="1029" spans="13:13" x14ac:dyDescent="0.2">
      <c r="M1029" s="10"/>
    </row>
    <row r="1030" spans="13:13" x14ac:dyDescent="0.2">
      <c r="M1030" s="10"/>
    </row>
    <row r="1031" spans="13:13" x14ac:dyDescent="0.2">
      <c r="M1031" s="10"/>
    </row>
    <row r="1032" spans="13:13" x14ac:dyDescent="0.2">
      <c r="M1032" s="10"/>
    </row>
    <row r="1033" spans="13:13" x14ac:dyDescent="0.2">
      <c r="M1033" s="10"/>
    </row>
    <row r="1034" spans="13:13" x14ac:dyDescent="0.2">
      <c r="M1034" s="10"/>
    </row>
    <row r="1035" spans="13:13" x14ac:dyDescent="0.2">
      <c r="M1035" s="10"/>
    </row>
    <row r="1036" spans="13:13" x14ac:dyDescent="0.2">
      <c r="M1036" s="10"/>
    </row>
    <row r="1037" spans="13:13" x14ac:dyDescent="0.2">
      <c r="M1037" s="10"/>
    </row>
    <row r="1038" spans="13:13" x14ac:dyDescent="0.2">
      <c r="M1038" s="10"/>
    </row>
    <row r="1039" spans="13:13" x14ac:dyDescent="0.2">
      <c r="M1039" s="10"/>
    </row>
    <row r="1040" spans="13:13" x14ac:dyDescent="0.2">
      <c r="M1040" s="10"/>
    </row>
    <row r="1041" spans="13:13" x14ac:dyDescent="0.2">
      <c r="M1041" s="10"/>
    </row>
    <row r="1042" spans="13:13" x14ac:dyDescent="0.2">
      <c r="M1042" s="10"/>
    </row>
    <row r="1043" spans="13:13" x14ac:dyDescent="0.2">
      <c r="M1043" s="10"/>
    </row>
    <row r="1044" spans="13:13" x14ac:dyDescent="0.2">
      <c r="M1044" s="10"/>
    </row>
    <row r="1045" spans="13:13" x14ac:dyDescent="0.2">
      <c r="M1045" s="10"/>
    </row>
    <row r="1046" spans="13:13" x14ac:dyDescent="0.2">
      <c r="M1046" s="10"/>
    </row>
    <row r="1047" spans="13:13" x14ac:dyDescent="0.2">
      <c r="M1047" s="10"/>
    </row>
    <row r="1048" spans="13:13" x14ac:dyDescent="0.2">
      <c r="M1048" s="10"/>
    </row>
    <row r="1049" spans="13:13" x14ac:dyDescent="0.2">
      <c r="M1049" s="10"/>
    </row>
    <row r="1050" spans="13:13" x14ac:dyDescent="0.2">
      <c r="M1050" s="10"/>
    </row>
    <row r="1051" spans="13:13" x14ac:dyDescent="0.2">
      <c r="M1051" s="10"/>
    </row>
    <row r="1052" spans="13:13" x14ac:dyDescent="0.2">
      <c r="M1052" s="10"/>
    </row>
    <row r="1053" spans="13:13" x14ac:dyDescent="0.2">
      <c r="M1053" s="10"/>
    </row>
    <row r="1054" spans="13:13" x14ac:dyDescent="0.2">
      <c r="M1054" s="10"/>
    </row>
    <row r="1055" spans="13:13" x14ac:dyDescent="0.2">
      <c r="M1055" s="10"/>
    </row>
    <row r="1056" spans="13:13" x14ac:dyDescent="0.2">
      <c r="M1056" s="10"/>
    </row>
    <row r="1057" spans="13:13" x14ac:dyDescent="0.2">
      <c r="M1057" s="10"/>
    </row>
    <row r="1058" spans="13:13" x14ac:dyDescent="0.2">
      <c r="M1058" s="10"/>
    </row>
    <row r="1059" spans="13:13" x14ac:dyDescent="0.2">
      <c r="M1059" s="10"/>
    </row>
    <row r="1060" spans="13:13" x14ac:dyDescent="0.2">
      <c r="M1060" s="10"/>
    </row>
    <row r="1061" spans="13:13" x14ac:dyDescent="0.2">
      <c r="M1061" s="10"/>
    </row>
    <row r="1062" spans="13:13" x14ac:dyDescent="0.2">
      <c r="M1062" s="10"/>
    </row>
    <row r="1063" spans="13:13" x14ac:dyDescent="0.2">
      <c r="M1063" s="10"/>
    </row>
    <row r="1064" spans="13:13" x14ac:dyDescent="0.2">
      <c r="M1064" s="10"/>
    </row>
    <row r="1065" spans="13:13" x14ac:dyDescent="0.2">
      <c r="M1065" s="10"/>
    </row>
    <row r="1066" spans="13:13" x14ac:dyDescent="0.2">
      <c r="M1066" s="10"/>
    </row>
    <row r="1067" spans="13:13" x14ac:dyDescent="0.2">
      <c r="M1067" s="10"/>
    </row>
    <row r="1068" spans="13:13" x14ac:dyDescent="0.2">
      <c r="M1068" s="10"/>
    </row>
    <row r="1069" spans="13:13" x14ac:dyDescent="0.2">
      <c r="M1069" s="10"/>
    </row>
    <row r="1070" spans="13:13" x14ac:dyDescent="0.2">
      <c r="M1070" s="10"/>
    </row>
    <row r="1071" spans="13:13" x14ac:dyDescent="0.2">
      <c r="M1071" s="10"/>
    </row>
    <row r="1072" spans="13:13" x14ac:dyDescent="0.2">
      <c r="M1072" s="10"/>
    </row>
  </sheetData>
  <mergeCells count="17">
    <mergeCell ref="A795:E795"/>
    <mergeCell ref="A793:B793"/>
    <mergeCell ref="C793:E793"/>
    <mergeCell ref="A794:B794"/>
    <mergeCell ref="C794:E794"/>
    <mergeCell ref="A2:L2"/>
    <mergeCell ref="A1:L1"/>
    <mergeCell ref="A3:L3"/>
    <mergeCell ref="A4:L4"/>
    <mergeCell ref="A790:E790"/>
    <mergeCell ref="A5:L5"/>
    <mergeCell ref="A6:L6"/>
    <mergeCell ref="A792:E792"/>
    <mergeCell ref="A791:E791"/>
    <mergeCell ref="A787:E787"/>
    <mergeCell ref="A788:E788"/>
    <mergeCell ref="A789:E789"/>
  </mergeCells>
  <phoneticPr fontId="0" type="noConversion"/>
  <pageMargins left="0.59055118110236227" right="0" top="0" bottom="0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2014</vt:lpstr>
      <vt:lpstr>2014 (2)</vt:lpstr>
      <vt:lpstr>2012-2013</vt:lpstr>
      <vt:lpstr>'2012-2013'!Область_печати</vt:lpstr>
      <vt:lpstr>'2014'!Область_печати</vt:lpstr>
      <vt:lpstr>'2014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</dc:creator>
  <cp:lastModifiedBy>User</cp:lastModifiedBy>
  <cp:lastPrinted>2015-04-10T03:11:07Z</cp:lastPrinted>
  <dcterms:created xsi:type="dcterms:W3CDTF">2008-09-23T08:43:48Z</dcterms:created>
  <dcterms:modified xsi:type="dcterms:W3CDTF">2015-04-22T08:33:10Z</dcterms:modified>
</cp:coreProperties>
</file>