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8" windowWidth="14808" windowHeight="7956" tabRatio="190"/>
  </bookViews>
  <sheets>
    <sheet name="2017г" sheetId="1" r:id="rId1"/>
    <sheet name="2018-2019гг" sheetId="2" state="hidden" r:id="rId2"/>
  </sheets>
  <definedNames>
    <definedName name="_xlnm._FilterDatabase" localSheetId="0" hidden="1">'2017г'!$B$8:$I$515</definedName>
    <definedName name="_xlnm._FilterDatabase" localSheetId="1" hidden="1">'2018-2019гг'!$B$12:$L$560</definedName>
    <definedName name="_xlnm.Print_Area" localSheetId="0">'2017г'!$A$1:$I$519</definedName>
    <definedName name="_xlnm.Print_Area" localSheetId="1">'2018-2019гг'!$A$1:$L$563</definedName>
  </definedNames>
  <calcPr calcId="124519"/>
</workbook>
</file>

<file path=xl/calcChain.xml><?xml version="1.0" encoding="utf-8"?>
<calcChain xmlns="http://schemas.openxmlformats.org/spreadsheetml/2006/main">
  <c r="H42" i="1"/>
  <c r="G42"/>
  <c r="H365"/>
  <c r="G365"/>
  <c r="H438"/>
  <c r="H437" s="1"/>
  <c r="H424"/>
  <c r="H423" s="1"/>
  <c r="H418"/>
  <c r="H468"/>
  <c r="H466"/>
  <c r="H464"/>
  <c r="H460"/>
  <c r="H459" s="1"/>
  <c r="H434"/>
  <c r="H433" s="1"/>
  <c r="H431"/>
  <c r="H429"/>
  <c r="H427"/>
  <c r="H425"/>
  <c r="H420"/>
  <c r="H415"/>
  <c r="H409"/>
  <c r="H411"/>
  <c r="H413"/>
  <c r="H508"/>
  <c r="H507" s="1"/>
  <c r="H506" s="1"/>
  <c r="H402"/>
  <c r="H401" s="1"/>
  <c r="H377"/>
  <c r="H376" s="1"/>
  <c r="H361"/>
  <c r="H360" s="1"/>
  <c r="H358"/>
  <c r="H357" s="1"/>
  <c r="H355"/>
  <c r="H353"/>
  <c r="H348"/>
  <c r="H344"/>
  <c r="H342"/>
  <c r="H339"/>
  <c r="H338" s="1"/>
  <c r="H336"/>
  <c r="H334"/>
  <c r="H328"/>
  <c r="H327" s="1"/>
  <c r="H325"/>
  <c r="H324" s="1"/>
  <c r="H322"/>
  <c r="H321" s="1"/>
  <c r="H319"/>
  <c r="H314"/>
  <c r="H312"/>
  <c r="H310"/>
  <c r="H308"/>
  <c r="H306"/>
  <c r="H303"/>
  <c r="H301"/>
  <c r="H299"/>
  <c r="H296"/>
  <c r="H292"/>
  <c r="H290"/>
  <c r="H288"/>
  <c r="H286"/>
  <c r="H284"/>
  <c r="H278"/>
  <c r="H277" s="1"/>
  <c r="H275"/>
  <c r="H273"/>
  <c r="H270"/>
  <c r="H268"/>
  <c r="H263"/>
  <c r="H260"/>
  <c r="H258"/>
  <c r="H255"/>
  <c r="H253"/>
  <c r="H250"/>
  <c r="H248"/>
  <c r="H241"/>
  <c r="H239"/>
  <c r="H235"/>
  <c r="H234" s="1"/>
  <c r="H231"/>
  <c r="H229"/>
  <c r="H227"/>
  <c r="H225"/>
  <c r="H222"/>
  <c r="H220"/>
  <c r="H218"/>
  <c r="H215"/>
  <c r="H213"/>
  <c r="H211"/>
  <c r="H209"/>
  <c r="H205"/>
  <c r="H204" s="1"/>
  <c r="H202"/>
  <c r="H201" s="1"/>
  <c r="H197"/>
  <c r="H195"/>
  <c r="H192"/>
  <c r="H191" s="1"/>
  <c r="H188"/>
  <c r="H185"/>
  <c r="H183"/>
  <c r="H181"/>
  <c r="H176"/>
  <c r="H174"/>
  <c r="H171"/>
  <c r="H167"/>
  <c r="H165"/>
  <c r="H161"/>
  <c r="H160" s="1"/>
  <c r="H159" s="1"/>
  <c r="H146"/>
  <c r="H143"/>
  <c r="H138"/>
  <c r="H137" s="1"/>
  <c r="H135"/>
  <c r="H134" s="1"/>
  <c r="H131"/>
  <c r="H122"/>
  <c r="H121" s="1"/>
  <c r="H114"/>
  <c r="H112"/>
  <c r="H105"/>
  <c r="H102"/>
  <c r="H100"/>
  <c r="H94"/>
  <c r="H89"/>
  <c r="H86"/>
  <c r="H82"/>
  <c r="H80"/>
  <c r="H72"/>
  <c r="H71" s="1"/>
  <c r="H68"/>
  <c r="H67" s="1"/>
  <c r="H64"/>
  <c r="H63" s="1"/>
  <c r="H452"/>
  <c r="H449" s="1"/>
  <c r="H448" s="1"/>
  <c r="H447"/>
  <c r="I447" s="1"/>
  <c r="H446"/>
  <c r="H443"/>
  <c r="H442" s="1"/>
  <c r="H441" s="1"/>
  <c r="H408"/>
  <c r="H407" s="1"/>
  <c r="H406" s="1"/>
  <c r="H457"/>
  <c r="H456" s="1"/>
  <c r="H455" s="1"/>
  <c r="H454" s="1"/>
  <c r="H396"/>
  <c r="I396" s="1"/>
  <c r="H394"/>
  <c r="H393"/>
  <c r="I393" s="1"/>
  <c r="H390"/>
  <c r="H389" s="1"/>
  <c r="H388"/>
  <c r="I388" s="1"/>
  <c r="H387"/>
  <c r="H384"/>
  <c r="H383" s="1"/>
  <c r="H382"/>
  <c r="H381" s="1"/>
  <c r="H400"/>
  <c r="H398" s="1"/>
  <c r="H397" s="1"/>
  <c r="H373"/>
  <c r="H372" s="1"/>
  <c r="H370"/>
  <c r="H368" s="1"/>
  <c r="H347"/>
  <c r="H346" s="1"/>
  <c r="H351"/>
  <c r="H350" s="1"/>
  <c r="H333"/>
  <c r="H332" s="1"/>
  <c r="H318"/>
  <c r="H317" s="1"/>
  <c r="H316" s="1"/>
  <c r="H295"/>
  <c r="I295" s="1"/>
  <c r="H283"/>
  <c r="H282" s="1"/>
  <c r="H266"/>
  <c r="H265" s="1"/>
  <c r="H247"/>
  <c r="H246" s="1"/>
  <c r="H158"/>
  <c r="I158" s="1"/>
  <c r="H157"/>
  <c r="I157" s="1"/>
  <c r="H156"/>
  <c r="I156" s="1"/>
  <c r="H154"/>
  <c r="H153" s="1"/>
  <c r="H150"/>
  <c r="I150" s="1"/>
  <c r="H149"/>
  <c r="I149" s="1"/>
  <c r="H130"/>
  <c r="I130" s="1"/>
  <c r="H129"/>
  <c r="H128"/>
  <c r="I128" s="1"/>
  <c r="H118"/>
  <c r="H117" s="1"/>
  <c r="H108"/>
  <c r="H107" s="1"/>
  <c r="H99"/>
  <c r="H98" s="1"/>
  <c r="H93"/>
  <c r="H92" s="1"/>
  <c r="H76"/>
  <c r="H75" s="1"/>
  <c r="H74" s="1"/>
  <c r="H61"/>
  <c r="I61" s="1"/>
  <c r="H60"/>
  <c r="I60" s="1"/>
  <c r="H55"/>
  <c r="I55" s="1"/>
  <c r="H54"/>
  <c r="H53"/>
  <c r="I53" s="1"/>
  <c r="H51"/>
  <c r="H50" s="1"/>
  <c r="H47"/>
  <c r="H46" s="1"/>
  <c r="H45" s="1"/>
  <c r="H41"/>
  <c r="I41" s="1"/>
  <c r="H40"/>
  <c r="I40" s="1"/>
  <c r="H39"/>
  <c r="H37"/>
  <c r="H36" s="1"/>
  <c r="H30"/>
  <c r="I30" s="1"/>
  <c r="H29"/>
  <c r="I29" s="1"/>
  <c r="H25"/>
  <c r="H24" s="1"/>
  <c r="H23"/>
  <c r="H22" s="1"/>
  <c r="H21"/>
  <c r="I21" s="1"/>
  <c r="H20"/>
  <c r="I20" s="1"/>
  <c r="H14"/>
  <c r="H13" s="1"/>
  <c r="H12" s="1"/>
  <c r="H11" s="1"/>
  <c r="H10" s="1"/>
  <c r="H513"/>
  <c r="H512" s="1"/>
  <c r="H510"/>
  <c r="H503"/>
  <c r="H501"/>
  <c r="H495"/>
  <c r="H494" s="1"/>
  <c r="H493" s="1"/>
  <c r="H490"/>
  <c r="H489" s="1"/>
  <c r="H488" s="1"/>
  <c r="H486"/>
  <c r="H485" s="1"/>
  <c r="H479"/>
  <c r="H478" s="1"/>
  <c r="H474"/>
  <c r="H473" s="1"/>
  <c r="H470"/>
  <c r="H110"/>
  <c r="H31"/>
  <c r="I514"/>
  <c r="I511"/>
  <c r="I509"/>
  <c r="I504"/>
  <c r="I502"/>
  <c r="I496"/>
  <c r="I491"/>
  <c r="I487"/>
  <c r="I482"/>
  <c r="I481"/>
  <c r="I480"/>
  <c r="I475"/>
  <c r="I471"/>
  <c r="I469"/>
  <c r="I467"/>
  <c r="I465"/>
  <c r="I461"/>
  <c r="I451"/>
  <c r="I450"/>
  <c r="I439"/>
  <c r="I435"/>
  <c r="I432"/>
  <c r="I430"/>
  <c r="I428"/>
  <c r="I426"/>
  <c r="I421"/>
  <c r="I419"/>
  <c r="I416"/>
  <c r="I414"/>
  <c r="I412"/>
  <c r="I410"/>
  <c r="I403"/>
  <c r="I399"/>
  <c r="I395"/>
  <c r="I378"/>
  <c r="I374"/>
  <c r="I371"/>
  <c r="I369"/>
  <c r="I367"/>
  <c r="I366"/>
  <c r="I362"/>
  <c r="I359"/>
  <c r="I356"/>
  <c r="I354"/>
  <c r="I349"/>
  <c r="I345"/>
  <c r="I343"/>
  <c r="I340"/>
  <c r="I337"/>
  <c r="I335"/>
  <c r="I329"/>
  <c r="I326"/>
  <c r="I323"/>
  <c r="I320"/>
  <c r="I315"/>
  <c r="I313"/>
  <c r="I311"/>
  <c r="I309"/>
  <c r="I307"/>
  <c r="I305"/>
  <c r="I304"/>
  <c r="I302"/>
  <c r="I300"/>
  <c r="I297"/>
  <c r="I293"/>
  <c r="I291"/>
  <c r="I289"/>
  <c r="I287"/>
  <c r="I285"/>
  <c r="I279"/>
  <c r="I276"/>
  <c r="I274"/>
  <c r="I271"/>
  <c r="I269"/>
  <c r="I264"/>
  <c r="I261"/>
  <c r="I259"/>
  <c r="I257"/>
  <c r="I256"/>
  <c r="I254"/>
  <c r="I251"/>
  <c r="I249"/>
  <c r="I242"/>
  <c r="I240"/>
  <c r="I236"/>
  <c r="I232"/>
  <c r="I230"/>
  <c r="I228"/>
  <c r="I226"/>
  <c r="I223"/>
  <c r="I221"/>
  <c r="I219"/>
  <c r="I216"/>
  <c r="I214"/>
  <c r="I212"/>
  <c r="I210"/>
  <c r="I206"/>
  <c r="I203"/>
  <c r="I198"/>
  <c r="I196"/>
  <c r="I193"/>
  <c r="I189"/>
  <c r="I186"/>
  <c r="I184"/>
  <c r="I182"/>
  <c r="I177"/>
  <c r="I175"/>
  <c r="I173"/>
  <c r="I172"/>
  <c r="I168"/>
  <c r="I166"/>
  <c r="I162"/>
  <c r="I147"/>
  <c r="I145"/>
  <c r="I144"/>
  <c r="I139"/>
  <c r="I136"/>
  <c r="I132"/>
  <c r="I129"/>
  <c r="I123"/>
  <c r="I116"/>
  <c r="I115"/>
  <c r="I113"/>
  <c r="I111"/>
  <c r="I106"/>
  <c r="I103"/>
  <c r="I101"/>
  <c r="I96"/>
  <c r="I95"/>
  <c r="I90"/>
  <c r="I88"/>
  <c r="I87"/>
  <c r="I84"/>
  <c r="I83"/>
  <c r="I81"/>
  <c r="I78"/>
  <c r="I77"/>
  <c r="I73"/>
  <c r="I69"/>
  <c r="I65"/>
  <c r="I54"/>
  <c r="I43"/>
  <c r="I39"/>
  <c r="I33"/>
  <c r="I32"/>
  <c r="I25"/>
  <c r="I51" l="1"/>
  <c r="I99"/>
  <c r="H267"/>
  <c r="H298"/>
  <c r="H422"/>
  <c r="I23"/>
  <c r="I37"/>
  <c r="I47"/>
  <c r="I108"/>
  <c r="I266"/>
  <c r="I382"/>
  <c r="I424"/>
  <c r="I333"/>
  <c r="I347"/>
  <c r="H463"/>
  <c r="H462" s="1"/>
  <c r="H458" s="1"/>
  <c r="H38"/>
  <c r="H35" s="1"/>
  <c r="H34" s="1"/>
  <c r="H97"/>
  <c r="H445"/>
  <c r="H444" s="1"/>
  <c r="H440" s="1"/>
  <c r="H436" s="1"/>
  <c r="H208"/>
  <c r="H352"/>
  <c r="I14"/>
  <c r="I76"/>
  <c r="I118"/>
  <c r="I154"/>
  <c r="I318"/>
  <c r="I351"/>
  <c r="I452"/>
  <c r="I247"/>
  <c r="I283"/>
  <c r="I370"/>
  <c r="I400"/>
  <c r="I408"/>
  <c r="I446"/>
  <c r="H109"/>
  <c r="H19"/>
  <c r="H18" s="1"/>
  <c r="H17" s="1"/>
  <c r="H16" s="1"/>
  <c r="H15" s="1"/>
  <c r="H28"/>
  <c r="H52"/>
  <c r="H59"/>
  <c r="H58" s="1"/>
  <c r="H57" s="1"/>
  <c r="H56" s="1"/>
  <c r="H91"/>
  <c r="H127"/>
  <c r="H126" s="1"/>
  <c r="H125" s="1"/>
  <c r="H148"/>
  <c r="H142" s="1"/>
  <c r="H155"/>
  <c r="H331"/>
  <c r="H341"/>
  <c r="H386"/>
  <c r="H385" s="1"/>
  <c r="H392"/>
  <c r="H391" s="1"/>
  <c r="H49"/>
  <c r="H48" s="1"/>
  <c r="I373"/>
  <c r="I387"/>
  <c r="I390"/>
  <c r="I394"/>
  <c r="I443"/>
  <c r="I457"/>
  <c r="H62"/>
  <c r="H66"/>
  <c r="H79"/>
  <c r="H85"/>
  <c r="H170"/>
  <c r="H169" s="1"/>
  <c r="H224"/>
  <c r="H262"/>
  <c r="H272"/>
  <c r="H294"/>
  <c r="H281" s="1"/>
  <c r="H280" s="1"/>
  <c r="H505"/>
  <c r="H152"/>
  <c r="H151" s="1"/>
  <c r="H252"/>
  <c r="H417"/>
  <c r="H164"/>
  <c r="H163" s="1"/>
  <c r="H180"/>
  <c r="H179" s="1"/>
  <c r="H217"/>
  <c r="H245"/>
  <c r="H133"/>
  <c r="H104"/>
  <c r="H120"/>
  <c r="H119" s="1"/>
  <c r="H194"/>
  <c r="H238"/>
  <c r="H237" s="1"/>
  <c r="H233" s="1"/>
  <c r="H364"/>
  <c r="H363" s="1"/>
  <c r="H380"/>
  <c r="H200"/>
  <c r="I384"/>
  <c r="I93"/>
  <c r="H500"/>
  <c r="H499" s="1"/>
  <c r="H477"/>
  <c r="H492"/>
  <c r="H472"/>
  <c r="H484"/>
  <c r="G431"/>
  <c r="I431" s="1"/>
  <c r="G407"/>
  <c r="G415"/>
  <c r="I415" s="1"/>
  <c r="G314"/>
  <c r="I314" s="1"/>
  <c r="G270"/>
  <c r="I270" s="1"/>
  <c r="G176"/>
  <c r="I176" s="1"/>
  <c r="I407" l="1"/>
  <c r="H207"/>
  <c r="H27"/>
  <c r="H26" s="1"/>
  <c r="H330"/>
  <c r="H124"/>
  <c r="H244"/>
  <c r="H44"/>
  <c r="H141"/>
  <c r="H379"/>
  <c r="H375" s="1"/>
  <c r="H70"/>
  <c r="H178"/>
  <c r="H405"/>
  <c r="H404" s="1"/>
  <c r="H453"/>
  <c r="H199"/>
  <c r="H483"/>
  <c r="H498"/>
  <c r="H476"/>
  <c r="G460"/>
  <c r="H140" l="1"/>
  <c r="H243"/>
  <c r="H9"/>
  <c r="G459"/>
  <c r="I459" s="1"/>
  <c r="I460"/>
  <c r="H497"/>
  <c r="G427"/>
  <c r="I427" s="1"/>
  <c r="G296"/>
  <c r="I296" s="1"/>
  <c r="G231"/>
  <c r="I231" s="1"/>
  <c r="G229"/>
  <c r="I229" s="1"/>
  <c r="G195"/>
  <c r="I195" s="1"/>
  <c r="G167"/>
  <c r="I167" s="1"/>
  <c r="G205"/>
  <c r="I205" s="1"/>
  <c r="G372"/>
  <c r="I372" s="1"/>
  <c r="G301"/>
  <c r="G284"/>
  <c r="I284" s="1"/>
  <c r="G227"/>
  <c r="I227" s="1"/>
  <c r="G225"/>
  <c r="I225" s="1"/>
  <c r="G209"/>
  <c r="I209" s="1"/>
  <c r="G197"/>
  <c r="G171"/>
  <c r="I171" s="1"/>
  <c r="G161"/>
  <c r="I161" s="1"/>
  <c r="G146"/>
  <c r="I146" s="1"/>
  <c r="G105"/>
  <c r="I105" s="1"/>
  <c r="G411"/>
  <c r="I411" s="1"/>
  <c r="I301" l="1"/>
  <c r="G194"/>
  <c r="I194" s="1"/>
  <c r="I197"/>
  <c r="H515"/>
  <c r="G224"/>
  <c r="I224" s="1"/>
  <c r="G398"/>
  <c r="G355"/>
  <c r="I355" s="1"/>
  <c r="G28"/>
  <c r="I28" s="1"/>
  <c r="G397" l="1"/>
  <c r="I397" s="1"/>
  <c r="I398"/>
  <c r="G107"/>
  <c r="I107" s="1"/>
  <c r="G253" l="1"/>
  <c r="I253" s="1"/>
  <c r="G19"/>
  <c r="I19" s="1"/>
  <c r="G445"/>
  <c r="G438"/>
  <c r="I438" s="1"/>
  <c r="G434"/>
  <c r="I434" s="1"/>
  <c r="G429"/>
  <c r="I429" s="1"/>
  <c r="G425"/>
  <c r="I425" s="1"/>
  <c r="G420"/>
  <c r="I420" s="1"/>
  <c r="G409"/>
  <c r="G392"/>
  <c r="I392" s="1"/>
  <c r="G386"/>
  <c r="G361"/>
  <c r="I361" s="1"/>
  <c r="G358"/>
  <c r="I358" s="1"/>
  <c r="G350"/>
  <c r="I350" s="1"/>
  <c r="G339"/>
  <c r="G336"/>
  <c r="I336" s="1"/>
  <c r="G278"/>
  <c r="I278" s="1"/>
  <c r="G275"/>
  <c r="I275" s="1"/>
  <c r="G273"/>
  <c r="I273" s="1"/>
  <c r="G263"/>
  <c r="I263" s="1"/>
  <c r="G235"/>
  <c r="G222"/>
  <c r="I222" s="1"/>
  <c r="G220"/>
  <c r="I220" s="1"/>
  <c r="G183"/>
  <c r="I183" s="1"/>
  <c r="G181"/>
  <c r="I181" s="1"/>
  <c r="G131"/>
  <c r="I131" s="1"/>
  <c r="I409" l="1"/>
  <c r="G338"/>
  <c r="I338" s="1"/>
  <c r="I339"/>
  <c r="G385"/>
  <c r="I385" s="1"/>
  <c r="I386"/>
  <c r="G234"/>
  <c r="I234" s="1"/>
  <c r="I235"/>
  <c r="G444"/>
  <c r="I444" s="1"/>
  <c r="I445"/>
  <c r="G180"/>
  <c r="I180" s="1"/>
  <c r="G437"/>
  <c r="I437" s="1"/>
  <c r="G433"/>
  <c r="I433" s="1"/>
  <c r="G277"/>
  <c r="I277" s="1"/>
  <c r="G272"/>
  <c r="I272" s="1"/>
  <c r="G360"/>
  <c r="I360" s="1"/>
  <c r="G357"/>
  <c r="I357" s="1"/>
  <c r="G402" l="1"/>
  <c r="G391"/>
  <c r="I391" s="1"/>
  <c r="G389"/>
  <c r="I389" s="1"/>
  <c r="G383"/>
  <c r="I383" s="1"/>
  <c r="G381"/>
  <c r="I381" s="1"/>
  <c r="G368"/>
  <c r="I368" s="1"/>
  <c r="G377"/>
  <c r="G353"/>
  <c r="G299"/>
  <c r="I299" s="1"/>
  <c r="G510"/>
  <c r="I510" s="1"/>
  <c r="G352" l="1"/>
  <c r="I352" s="1"/>
  <c r="I353"/>
  <c r="G376"/>
  <c r="I376" s="1"/>
  <c r="I377"/>
  <c r="G401"/>
  <c r="I401" s="1"/>
  <c r="I402"/>
  <c r="G380"/>
  <c r="K425" i="2"/>
  <c r="K424" s="1"/>
  <c r="L424" s="1"/>
  <c r="H425"/>
  <c r="I425" s="1"/>
  <c r="K407"/>
  <c r="K405" s="1"/>
  <c r="H407"/>
  <c r="H405" s="1"/>
  <c r="L406"/>
  <c r="I406"/>
  <c r="L333"/>
  <c r="I333"/>
  <c r="K332"/>
  <c r="H332"/>
  <c r="H91"/>
  <c r="G379" i="1" l="1"/>
  <c r="I380"/>
  <c r="H424" i="2"/>
  <c r="I424" s="1"/>
  <c r="L425"/>
  <c r="G375" i="1" l="1"/>
  <c r="I375" s="1"/>
  <c r="I379"/>
  <c r="K121" i="2"/>
  <c r="H121"/>
  <c r="I42" i="1" l="1"/>
  <c r="G479"/>
  <c r="I479" s="1"/>
  <c r="G174"/>
  <c r="G513"/>
  <c r="I513" s="1"/>
  <c r="G413"/>
  <c r="G344"/>
  <c r="I344" s="1"/>
  <c r="G342"/>
  <c r="I342" s="1"/>
  <c r="G348"/>
  <c r="I348" s="1"/>
  <c r="G346"/>
  <c r="I346" s="1"/>
  <c r="G334"/>
  <c r="I334" s="1"/>
  <c r="G332"/>
  <c r="I332" s="1"/>
  <c r="G312"/>
  <c r="I312" s="1"/>
  <c r="G303"/>
  <c r="G310"/>
  <c r="I310" s="1"/>
  <c r="G308"/>
  <c r="I308" s="1"/>
  <c r="G306"/>
  <c r="I306" s="1"/>
  <c r="G286"/>
  <c r="I286" s="1"/>
  <c r="G268"/>
  <c r="G260"/>
  <c r="I260" s="1"/>
  <c r="G258"/>
  <c r="I258" s="1"/>
  <c r="I413" l="1"/>
  <c r="G406"/>
  <c r="I303"/>
  <c r="G298"/>
  <c r="I298" s="1"/>
  <c r="I268"/>
  <c r="G267"/>
  <c r="I267" s="1"/>
  <c r="G170"/>
  <c r="I170" s="1"/>
  <c r="I174"/>
  <c r="I406"/>
  <c r="G341"/>
  <c r="I341" s="1"/>
  <c r="G331"/>
  <c r="G512"/>
  <c r="I512" s="1"/>
  <c r="G241"/>
  <c r="I241" s="1"/>
  <c r="G202"/>
  <c r="I202" s="1"/>
  <c r="G165"/>
  <c r="I165" s="1"/>
  <c r="G143"/>
  <c r="I143" s="1"/>
  <c r="G135"/>
  <c r="I135" s="1"/>
  <c r="G127"/>
  <c r="G102"/>
  <c r="I102" s="1"/>
  <c r="G100"/>
  <c r="I100" s="1"/>
  <c r="L562" i="2"/>
  <c r="K525"/>
  <c r="H525"/>
  <c r="H522" s="1"/>
  <c r="L524"/>
  <c r="I524"/>
  <c r="K522"/>
  <c r="J522"/>
  <c r="G522"/>
  <c r="L523"/>
  <c r="I523"/>
  <c r="L380"/>
  <c r="L378"/>
  <c r="I380"/>
  <c r="I378"/>
  <c r="K379"/>
  <c r="J379"/>
  <c r="K377"/>
  <c r="J377"/>
  <c r="H379"/>
  <c r="H377"/>
  <c r="G379"/>
  <c r="I379" s="1"/>
  <c r="G377"/>
  <c r="I377" s="1"/>
  <c r="K383"/>
  <c r="J383"/>
  <c r="K381"/>
  <c r="K376" s="1"/>
  <c r="J381"/>
  <c r="J376" s="1"/>
  <c r="K374"/>
  <c r="J374"/>
  <c r="K372"/>
  <c r="K371" s="1"/>
  <c r="K370" s="1"/>
  <c r="J372"/>
  <c r="J371" s="1"/>
  <c r="L384"/>
  <c r="L382"/>
  <c r="L375"/>
  <c r="L373"/>
  <c r="I384"/>
  <c r="I382"/>
  <c r="I375"/>
  <c r="I373"/>
  <c r="H383"/>
  <c r="G383"/>
  <c r="H381"/>
  <c r="G381"/>
  <c r="H374"/>
  <c r="G374"/>
  <c r="H372"/>
  <c r="G372"/>
  <c r="H371"/>
  <c r="L350"/>
  <c r="I350"/>
  <c r="G330" i="1" l="1"/>
  <c r="I330" s="1"/>
  <c r="I331"/>
  <c r="G126"/>
  <c r="I126" s="1"/>
  <c r="I127"/>
  <c r="G164"/>
  <c r="G371" i="2"/>
  <c r="G104" i="1"/>
  <c r="I104" s="1"/>
  <c r="G134"/>
  <c r="I134" s="1"/>
  <c r="G201"/>
  <c r="I201" s="1"/>
  <c r="L372" i="2"/>
  <c r="J370"/>
  <c r="L370" s="1"/>
  <c r="G376"/>
  <c r="G370" s="1"/>
  <c r="I383"/>
  <c r="L374"/>
  <c r="L383"/>
  <c r="L379"/>
  <c r="I372"/>
  <c r="I374"/>
  <c r="I381"/>
  <c r="H376"/>
  <c r="H370" s="1"/>
  <c r="L376"/>
  <c r="L377"/>
  <c r="L371"/>
  <c r="I371"/>
  <c r="L381"/>
  <c r="I293"/>
  <c r="K170"/>
  <c r="H170"/>
  <c r="K168"/>
  <c r="H168"/>
  <c r="K166"/>
  <c r="J166"/>
  <c r="K165"/>
  <c r="H166"/>
  <c r="L171"/>
  <c r="L169"/>
  <c r="L167"/>
  <c r="L164"/>
  <c r="I181"/>
  <c r="I180"/>
  <c r="I178"/>
  <c r="I176"/>
  <c r="I171"/>
  <c r="I169"/>
  <c r="I167"/>
  <c r="I164"/>
  <c r="K163"/>
  <c r="J163"/>
  <c r="K162"/>
  <c r="J162"/>
  <c r="H163"/>
  <c r="G163"/>
  <c r="H162"/>
  <c r="G162"/>
  <c r="I126"/>
  <c r="I122"/>
  <c r="L126"/>
  <c r="L122"/>
  <c r="K125"/>
  <c r="J125"/>
  <c r="H125"/>
  <c r="G125"/>
  <c r="I125" s="1"/>
  <c r="K124"/>
  <c r="L124" s="1"/>
  <c r="H124"/>
  <c r="I124" s="1"/>
  <c r="K123"/>
  <c r="K120" s="1"/>
  <c r="J123"/>
  <c r="L123" s="1"/>
  <c r="G123"/>
  <c r="J90"/>
  <c r="J89" s="1"/>
  <c r="G90"/>
  <c r="G89" s="1"/>
  <c r="K91"/>
  <c r="K90" s="1"/>
  <c r="K89" s="1"/>
  <c r="H90"/>
  <c r="H89" s="1"/>
  <c r="I51"/>
  <c r="L51"/>
  <c r="J49"/>
  <c r="G49"/>
  <c r="K50"/>
  <c r="L50" s="1"/>
  <c r="H50"/>
  <c r="I50" s="1"/>
  <c r="K48"/>
  <c r="H48"/>
  <c r="K47"/>
  <c r="H47"/>
  <c r="G163" i="1" l="1"/>
  <c r="I163" s="1"/>
  <c r="I164"/>
  <c r="H519"/>
  <c r="I163" i="2"/>
  <c r="I376"/>
  <c r="L125"/>
  <c r="I370"/>
  <c r="I162"/>
  <c r="I91"/>
  <c r="L91"/>
  <c r="H123"/>
  <c r="H120" s="1"/>
  <c r="L166"/>
  <c r="L89"/>
  <c r="L90"/>
  <c r="L162"/>
  <c r="L163"/>
  <c r="H165"/>
  <c r="I90"/>
  <c r="I89"/>
  <c r="K49"/>
  <c r="L49" s="1"/>
  <c r="H49"/>
  <c r="I49" s="1"/>
  <c r="I559"/>
  <c r="I562" s="1"/>
  <c r="G86" i="1"/>
  <c r="I86" s="1"/>
  <c r="I123" i="2" l="1"/>
  <c r="G103"/>
  <c r="J151"/>
  <c r="G194" l="1"/>
  <c r="G148" i="1" l="1"/>
  <c r="I148" s="1"/>
  <c r="G179" i="2"/>
  <c r="G318"/>
  <c r="G248" i="1"/>
  <c r="I248" s="1"/>
  <c r="G142" l="1"/>
  <c r="I142" s="1"/>
  <c r="G82"/>
  <c r="I82" s="1"/>
  <c r="G75"/>
  <c r="I75" s="1"/>
  <c r="G288"/>
  <c r="I288" s="1"/>
  <c r="G449"/>
  <c r="I449" s="1"/>
  <c r="G312" i="2" l="1"/>
  <c r="I312" s="1"/>
  <c r="J64" l="1"/>
  <c r="J242" l="1"/>
  <c r="G242"/>
  <c r="J289"/>
  <c r="G289"/>
  <c r="G13" i="1" l="1"/>
  <c r="I13" s="1"/>
  <c r="G24"/>
  <c r="I24" s="1"/>
  <c r="G31"/>
  <c r="I31" s="1"/>
  <c r="G36"/>
  <c r="I36" s="1"/>
  <c r="G46"/>
  <c r="I46" s="1"/>
  <c r="G50"/>
  <c r="I50" s="1"/>
  <c r="G52"/>
  <c r="I52" s="1"/>
  <c r="G59"/>
  <c r="I59" s="1"/>
  <c r="G64"/>
  <c r="I64" s="1"/>
  <c r="G68"/>
  <c r="I68" s="1"/>
  <c r="G72"/>
  <c r="I72" s="1"/>
  <c r="G74"/>
  <c r="I74" s="1"/>
  <c r="G80"/>
  <c r="I80" s="1"/>
  <c r="G89"/>
  <c r="I89" s="1"/>
  <c r="G98"/>
  <c r="I98" s="1"/>
  <c r="G110"/>
  <c r="I110" s="1"/>
  <c r="G112"/>
  <c r="I112" s="1"/>
  <c r="G114"/>
  <c r="I114" s="1"/>
  <c r="G117"/>
  <c r="I117" s="1"/>
  <c r="G122"/>
  <c r="I122" s="1"/>
  <c r="G138"/>
  <c r="I138" s="1"/>
  <c r="G153"/>
  <c r="I153" s="1"/>
  <c r="G155"/>
  <c r="I155" s="1"/>
  <c r="G185"/>
  <c r="I185" s="1"/>
  <c r="G188"/>
  <c r="G192"/>
  <c r="G204"/>
  <c r="I204" s="1"/>
  <c r="G211"/>
  <c r="I211" s="1"/>
  <c r="G213"/>
  <c r="I213" s="1"/>
  <c r="G215"/>
  <c r="I215" s="1"/>
  <c r="G218"/>
  <c r="G239"/>
  <c r="I239" s="1"/>
  <c r="G246"/>
  <c r="I246" s="1"/>
  <c r="G250"/>
  <c r="I250" s="1"/>
  <c r="G255"/>
  <c r="I255" s="1"/>
  <c r="G265"/>
  <c r="G282"/>
  <c r="I282" s="1"/>
  <c r="G290"/>
  <c r="I290" s="1"/>
  <c r="G292"/>
  <c r="I292" s="1"/>
  <c r="G294"/>
  <c r="I294" s="1"/>
  <c r="G317"/>
  <c r="I317" s="1"/>
  <c r="G319"/>
  <c r="I319" s="1"/>
  <c r="G322"/>
  <c r="I322" s="1"/>
  <c r="G325"/>
  <c r="I325" s="1"/>
  <c r="G328"/>
  <c r="I328" s="1"/>
  <c r="I365"/>
  <c r="G418"/>
  <c r="G423"/>
  <c r="G422" s="1"/>
  <c r="G442"/>
  <c r="I442" s="1"/>
  <c r="G448"/>
  <c r="I448" s="1"/>
  <c r="G456"/>
  <c r="I456" s="1"/>
  <c r="G464"/>
  <c r="I464" s="1"/>
  <c r="G466"/>
  <c r="I466" s="1"/>
  <c r="G468"/>
  <c r="I468" s="1"/>
  <c r="G470"/>
  <c r="I470" s="1"/>
  <c r="G474"/>
  <c r="I474" s="1"/>
  <c r="G478"/>
  <c r="I478" s="1"/>
  <c r="G486"/>
  <c r="I486" s="1"/>
  <c r="G490"/>
  <c r="I490" s="1"/>
  <c r="G495"/>
  <c r="I495" s="1"/>
  <c r="G501"/>
  <c r="I501" s="1"/>
  <c r="G503"/>
  <c r="I503" s="1"/>
  <c r="G508"/>
  <c r="I508" s="1"/>
  <c r="I192" l="1"/>
  <c r="G190"/>
  <c r="I188"/>
  <c r="G187"/>
  <c r="I187" s="1"/>
  <c r="G262"/>
  <c r="I262" s="1"/>
  <c r="I265"/>
  <c r="G417"/>
  <c r="I417" s="1"/>
  <c r="I418"/>
  <c r="G217"/>
  <c r="I217" s="1"/>
  <c r="I218"/>
  <c r="I422"/>
  <c r="I423"/>
  <c r="G405"/>
  <c r="G281"/>
  <c r="G463"/>
  <c r="G252"/>
  <c r="I252" s="1"/>
  <c r="G245"/>
  <c r="G208"/>
  <c r="I208" s="1"/>
  <c r="G137"/>
  <c r="G85"/>
  <c r="I85" s="1"/>
  <c r="G79"/>
  <c r="I79" s="1"/>
  <c r="G316"/>
  <c r="I316" s="1"/>
  <c r="G507"/>
  <c r="I507" s="1"/>
  <c r="G489"/>
  <c r="I489" s="1"/>
  <c r="G473"/>
  <c r="I473" s="1"/>
  <c r="G455"/>
  <c r="I455" s="1"/>
  <c r="G441"/>
  <c r="I441" s="1"/>
  <c r="G324"/>
  <c r="I324" s="1"/>
  <c r="G191"/>
  <c r="I191" s="1"/>
  <c r="G97"/>
  <c r="I97" s="1"/>
  <c r="G66"/>
  <c r="I66" s="1"/>
  <c r="G58"/>
  <c r="I58" s="1"/>
  <c r="G18"/>
  <c r="I18" s="1"/>
  <c r="G494"/>
  <c r="I494" s="1"/>
  <c r="G485"/>
  <c r="I485" s="1"/>
  <c r="G477"/>
  <c r="I477" s="1"/>
  <c r="G321"/>
  <c r="I321" s="1"/>
  <c r="G120"/>
  <c r="I120" s="1"/>
  <c r="G71"/>
  <c r="I71" s="1"/>
  <c r="G63"/>
  <c r="I63" s="1"/>
  <c r="G12"/>
  <c r="I12" s="1"/>
  <c r="G200"/>
  <c r="I200" s="1"/>
  <c r="G160"/>
  <c r="I160" s="1"/>
  <c r="G92"/>
  <c r="I92" s="1"/>
  <c r="G327"/>
  <c r="I327" s="1"/>
  <c r="G94"/>
  <c r="I94" s="1"/>
  <c r="G38"/>
  <c r="I38" s="1"/>
  <c r="G22"/>
  <c r="I22" s="1"/>
  <c r="G152"/>
  <c r="I152" s="1"/>
  <c r="G500"/>
  <c r="I500" s="1"/>
  <c r="G49"/>
  <c r="I49" s="1"/>
  <c r="G238"/>
  <c r="I238" s="1"/>
  <c r="G125"/>
  <c r="I125" s="1"/>
  <c r="G109"/>
  <c r="I109" s="1"/>
  <c r="G121"/>
  <c r="I121" s="1"/>
  <c r="G67"/>
  <c r="I67" s="1"/>
  <c r="G62"/>
  <c r="I62" s="1"/>
  <c r="G45"/>
  <c r="I45" s="1"/>
  <c r="J528" i="2"/>
  <c r="I281" i="1" l="1"/>
  <c r="G280"/>
  <c r="I280" s="1"/>
  <c r="I405"/>
  <c r="G133"/>
  <c r="I133" s="1"/>
  <c r="I137"/>
  <c r="G244"/>
  <c r="I244" s="1"/>
  <c r="I245"/>
  <c r="G462"/>
  <c r="I463"/>
  <c r="G476"/>
  <c r="I476" s="1"/>
  <c r="G179"/>
  <c r="I179" s="1"/>
  <c r="G207"/>
  <c r="I207" s="1"/>
  <c r="G17"/>
  <c r="G440"/>
  <c r="G57"/>
  <c r="I57" s="1"/>
  <c r="G35"/>
  <c r="I35" s="1"/>
  <c r="G237"/>
  <c r="I237" s="1"/>
  <c r="G48"/>
  <c r="I48" s="1"/>
  <c r="I190"/>
  <c r="G11"/>
  <c r="I11" s="1"/>
  <c r="G119"/>
  <c r="I119" s="1"/>
  <c r="G499"/>
  <c r="I499" s="1"/>
  <c r="G151"/>
  <c r="I151" s="1"/>
  <c r="G364"/>
  <c r="I364" s="1"/>
  <c r="G484"/>
  <c r="I484" s="1"/>
  <c r="G493"/>
  <c r="I493" s="1"/>
  <c r="G454"/>
  <c r="I454" s="1"/>
  <c r="G472"/>
  <c r="I472" s="1"/>
  <c r="G488"/>
  <c r="I488" s="1"/>
  <c r="G506"/>
  <c r="G159"/>
  <c r="I159" s="1"/>
  <c r="G91"/>
  <c r="J479" i="2"/>
  <c r="J478" s="1"/>
  <c r="G479"/>
  <c r="G70" i="1" l="1"/>
  <c r="I70" s="1"/>
  <c r="I91"/>
  <c r="G505"/>
  <c r="I505" s="1"/>
  <c r="I506"/>
  <c r="G436"/>
  <c r="G404" s="1"/>
  <c r="I440"/>
  <c r="G16"/>
  <c r="I17"/>
  <c r="G458"/>
  <c r="I458" s="1"/>
  <c r="I462"/>
  <c r="G453"/>
  <c r="I453" s="1"/>
  <c r="G34"/>
  <c r="G233"/>
  <c r="I233" s="1"/>
  <c r="G141"/>
  <c r="I141" s="1"/>
  <c r="G56"/>
  <c r="G178"/>
  <c r="I178" s="1"/>
  <c r="G492"/>
  <c r="I492" s="1"/>
  <c r="G483"/>
  <c r="I483" s="1"/>
  <c r="G169"/>
  <c r="I169" s="1"/>
  <c r="G363"/>
  <c r="I363" s="1"/>
  <c r="G498"/>
  <c r="I498" s="1"/>
  <c r="J403" i="2"/>
  <c r="G403"/>
  <c r="J228"/>
  <c r="J227" s="1"/>
  <c r="G228"/>
  <c r="G227" s="1"/>
  <c r="G27" i="1" l="1"/>
  <c r="I27" s="1"/>
  <c r="I34"/>
  <c r="G44"/>
  <c r="I44" s="1"/>
  <c r="I56"/>
  <c r="G15"/>
  <c r="I15" s="1"/>
  <c r="I16"/>
  <c r="I404"/>
  <c r="I436"/>
  <c r="G243"/>
  <c r="I243" s="1"/>
  <c r="G199"/>
  <c r="I199" s="1"/>
  <c r="G140"/>
  <c r="I140" s="1"/>
  <c r="G497"/>
  <c r="I497" s="1"/>
  <c r="G26"/>
  <c r="I26" s="1"/>
  <c r="G124"/>
  <c r="I124" s="1"/>
  <c r="J170" i="2"/>
  <c r="L170" s="1"/>
  <c r="J168"/>
  <c r="G170"/>
  <c r="I170" s="1"/>
  <c r="G168"/>
  <c r="I168" s="1"/>
  <c r="G166"/>
  <c r="I166" s="1"/>
  <c r="G121"/>
  <c r="J121"/>
  <c r="J138"/>
  <c r="G138"/>
  <c r="I121" l="1"/>
  <c r="G120"/>
  <c r="I120" s="1"/>
  <c r="J165"/>
  <c r="L165" s="1"/>
  <c r="L168"/>
  <c r="L121"/>
  <c r="J120"/>
  <c r="L120" s="1"/>
  <c r="G165"/>
  <c r="I165" s="1"/>
  <c r="I558" l="1"/>
  <c r="H557"/>
  <c r="H556" s="1"/>
  <c r="H555" s="1"/>
  <c r="H554" s="1"/>
  <c r="G557"/>
  <c r="G556" s="1"/>
  <c r="G555" s="1"/>
  <c r="I553"/>
  <c r="H552"/>
  <c r="G552"/>
  <c r="I551"/>
  <c r="H550"/>
  <c r="G550"/>
  <c r="I545"/>
  <c r="H544"/>
  <c r="H543" s="1"/>
  <c r="H542" s="1"/>
  <c r="H541" s="1"/>
  <c r="G544"/>
  <c r="G543" s="1"/>
  <c r="I540"/>
  <c r="H539"/>
  <c r="H538" s="1"/>
  <c r="H537" s="1"/>
  <c r="G539"/>
  <c r="I536"/>
  <c r="H535"/>
  <c r="H534" s="1"/>
  <c r="H533" s="1"/>
  <c r="G535"/>
  <c r="I531"/>
  <c r="I530"/>
  <c r="I529"/>
  <c r="H528"/>
  <c r="H527" s="1"/>
  <c r="H526" s="1"/>
  <c r="G528"/>
  <c r="G527" s="1"/>
  <c r="I525"/>
  <c r="H521"/>
  <c r="H520" s="1"/>
  <c r="G521"/>
  <c r="I519"/>
  <c r="H518"/>
  <c r="H517" s="1"/>
  <c r="H516" s="1"/>
  <c r="G518"/>
  <c r="I514"/>
  <c r="H513"/>
  <c r="G513"/>
  <c r="H512"/>
  <c r="I511"/>
  <c r="H510"/>
  <c r="H509" s="1"/>
  <c r="H508" s="1"/>
  <c r="G510"/>
  <c r="I507"/>
  <c r="H506"/>
  <c r="G506"/>
  <c r="I505"/>
  <c r="H504"/>
  <c r="G504"/>
  <c r="I503"/>
  <c r="H502"/>
  <c r="G502"/>
  <c r="I501"/>
  <c r="H500"/>
  <c r="G500"/>
  <c r="I499"/>
  <c r="H498"/>
  <c r="G498"/>
  <c r="I497"/>
  <c r="H496"/>
  <c r="G496"/>
  <c r="I495"/>
  <c r="H494"/>
  <c r="G494"/>
  <c r="I493"/>
  <c r="H492"/>
  <c r="G492"/>
  <c r="I491"/>
  <c r="H490"/>
  <c r="G490"/>
  <c r="I486"/>
  <c r="H485"/>
  <c r="H484" s="1"/>
  <c r="H483" s="1"/>
  <c r="G485"/>
  <c r="I481"/>
  <c r="I480"/>
  <c r="I479"/>
  <c r="H478"/>
  <c r="H477" s="1"/>
  <c r="G478"/>
  <c r="G477" s="1"/>
  <c r="I476"/>
  <c r="H475"/>
  <c r="G475"/>
  <c r="H474"/>
  <c r="I471"/>
  <c r="H470"/>
  <c r="H469" s="1"/>
  <c r="G470"/>
  <c r="G469" s="1"/>
  <c r="I468"/>
  <c r="H467"/>
  <c r="G467"/>
  <c r="I466"/>
  <c r="H465"/>
  <c r="G465"/>
  <c r="I463"/>
  <c r="H462"/>
  <c r="G462"/>
  <c r="I461"/>
  <c r="H460"/>
  <c r="G460"/>
  <c r="I458"/>
  <c r="H457"/>
  <c r="G457"/>
  <c r="I456"/>
  <c r="H455"/>
  <c r="G455"/>
  <c r="I454"/>
  <c r="H453"/>
  <c r="G453"/>
  <c r="I452"/>
  <c r="H451"/>
  <c r="G451"/>
  <c r="I450"/>
  <c r="H449"/>
  <c r="G449"/>
  <c r="I448"/>
  <c r="H447"/>
  <c r="G447"/>
  <c r="I445"/>
  <c r="H444"/>
  <c r="H443" s="1"/>
  <c r="G444"/>
  <c r="G443" s="1"/>
  <c r="I442"/>
  <c r="H441"/>
  <c r="G441"/>
  <c r="I440"/>
  <c r="H439"/>
  <c r="G439"/>
  <c r="I438"/>
  <c r="H437"/>
  <c r="G437"/>
  <c r="I433"/>
  <c r="H432"/>
  <c r="H431" s="1"/>
  <c r="G432"/>
  <c r="G431" s="1"/>
  <c r="I430"/>
  <c r="I429"/>
  <c r="I428"/>
  <c r="H427"/>
  <c r="H426" s="1"/>
  <c r="G427"/>
  <c r="I423"/>
  <c r="H422"/>
  <c r="G422"/>
  <c r="I421"/>
  <c r="H420"/>
  <c r="G420"/>
  <c r="I417"/>
  <c r="H416"/>
  <c r="G416"/>
  <c r="I415"/>
  <c r="H414"/>
  <c r="G414"/>
  <c r="I412"/>
  <c r="H411"/>
  <c r="H410" s="1"/>
  <c r="G411"/>
  <c r="I408"/>
  <c r="I407"/>
  <c r="G405"/>
  <c r="I403"/>
  <c r="I402"/>
  <c r="H401"/>
  <c r="G401"/>
  <c r="G400"/>
  <c r="I400" s="1"/>
  <c r="I399"/>
  <c r="H398"/>
  <c r="H397" s="1"/>
  <c r="H396" s="1"/>
  <c r="I395"/>
  <c r="I394"/>
  <c r="H393"/>
  <c r="G393"/>
  <c r="H392"/>
  <c r="I391"/>
  <c r="H390"/>
  <c r="H389" s="1"/>
  <c r="G390"/>
  <c r="I388"/>
  <c r="H387"/>
  <c r="G387"/>
  <c r="H386"/>
  <c r="I369"/>
  <c r="H368"/>
  <c r="G368"/>
  <c r="H367"/>
  <c r="I366"/>
  <c r="H365"/>
  <c r="H364" s="1"/>
  <c r="G365"/>
  <c r="I363"/>
  <c r="H362"/>
  <c r="H361" s="1"/>
  <c r="G362"/>
  <c r="I360"/>
  <c r="H359"/>
  <c r="G359"/>
  <c r="I358"/>
  <c r="H357"/>
  <c r="G357"/>
  <c r="I355"/>
  <c r="H354"/>
  <c r="G354"/>
  <c r="I353"/>
  <c r="H352"/>
  <c r="G352"/>
  <c r="I351"/>
  <c r="H349"/>
  <c r="G349"/>
  <c r="I348"/>
  <c r="H347"/>
  <c r="G347"/>
  <c r="I346"/>
  <c r="H345"/>
  <c r="G345"/>
  <c r="I344"/>
  <c r="H343"/>
  <c r="G343"/>
  <c r="I340"/>
  <c r="H339"/>
  <c r="G339"/>
  <c r="I338"/>
  <c r="I337"/>
  <c r="H336"/>
  <c r="G336"/>
  <c r="I335"/>
  <c r="H334"/>
  <c r="G334"/>
  <c r="I330"/>
  <c r="H329"/>
  <c r="H328" s="1"/>
  <c r="G329"/>
  <c r="I327"/>
  <c r="H326"/>
  <c r="G326"/>
  <c r="I325"/>
  <c r="H324"/>
  <c r="G324"/>
  <c r="I323"/>
  <c r="H322"/>
  <c r="G322"/>
  <c r="I321"/>
  <c r="H320"/>
  <c r="G320"/>
  <c r="I319"/>
  <c r="H318"/>
  <c r="I317"/>
  <c r="H316"/>
  <c r="G316"/>
  <c r="I315"/>
  <c r="I314"/>
  <c r="H313"/>
  <c r="G313"/>
  <c r="H311"/>
  <c r="G311"/>
  <c r="I309"/>
  <c r="H308"/>
  <c r="G308"/>
  <c r="H307"/>
  <c r="I305"/>
  <c r="H304"/>
  <c r="G304"/>
  <c r="H303"/>
  <c r="I302"/>
  <c r="I301"/>
  <c r="H300"/>
  <c r="G300"/>
  <c r="I299"/>
  <c r="H298"/>
  <c r="G298"/>
  <c r="H297"/>
  <c r="I295"/>
  <c r="H294"/>
  <c r="G294"/>
  <c r="H292"/>
  <c r="G292"/>
  <c r="I291"/>
  <c r="H290"/>
  <c r="G290"/>
  <c r="I289"/>
  <c r="H288"/>
  <c r="G288"/>
  <c r="I284"/>
  <c r="H283"/>
  <c r="G283"/>
  <c r="I282"/>
  <c r="H281"/>
  <c r="G281"/>
  <c r="I278"/>
  <c r="H277"/>
  <c r="G277"/>
  <c r="I276"/>
  <c r="H275"/>
  <c r="G275"/>
  <c r="I273"/>
  <c r="H272"/>
  <c r="G272"/>
  <c r="I271"/>
  <c r="H270"/>
  <c r="G270"/>
  <c r="I267"/>
  <c r="I266"/>
  <c r="H265"/>
  <c r="G265"/>
  <c r="I264"/>
  <c r="H263"/>
  <c r="G263"/>
  <c r="I262"/>
  <c r="I261"/>
  <c r="H260"/>
  <c r="G260"/>
  <c r="I259"/>
  <c r="I258"/>
  <c r="H257"/>
  <c r="G257"/>
  <c r="I256"/>
  <c r="H255"/>
  <c r="G255"/>
  <c r="I253"/>
  <c r="H252"/>
  <c r="H251" s="1"/>
  <c r="G252"/>
  <c r="I250"/>
  <c r="H249"/>
  <c r="G249"/>
  <c r="I248"/>
  <c r="H247"/>
  <c r="G247"/>
  <c r="I246"/>
  <c r="H245"/>
  <c r="G245"/>
  <c r="I244"/>
  <c r="H243"/>
  <c r="G243"/>
  <c r="I242"/>
  <c r="H241"/>
  <c r="G241"/>
  <c r="I240"/>
  <c r="I239"/>
  <c r="H238"/>
  <c r="G238"/>
  <c r="I235"/>
  <c r="I234"/>
  <c r="H233"/>
  <c r="H232" s="1"/>
  <c r="H231" s="1"/>
  <c r="G233"/>
  <c r="I226"/>
  <c r="H225"/>
  <c r="H224" s="1"/>
  <c r="G225"/>
  <c r="I223"/>
  <c r="H222"/>
  <c r="G222"/>
  <c r="I221"/>
  <c r="H220"/>
  <c r="G220"/>
  <c r="I217"/>
  <c r="H216"/>
  <c r="G216"/>
  <c r="I215"/>
  <c r="H214"/>
  <c r="G214"/>
  <c r="I213"/>
  <c r="H212"/>
  <c r="G212"/>
  <c r="I210"/>
  <c r="H209"/>
  <c r="G209"/>
  <c r="I208"/>
  <c r="H207"/>
  <c r="G207"/>
  <c r="I206"/>
  <c r="H205"/>
  <c r="G205"/>
  <c r="I204"/>
  <c r="H203"/>
  <c r="G203"/>
  <c r="I202"/>
  <c r="H201"/>
  <c r="G201"/>
  <c r="I197"/>
  <c r="I196"/>
  <c r="I195"/>
  <c r="H194"/>
  <c r="H193" s="1"/>
  <c r="H192" s="1"/>
  <c r="G193"/>
  <c r="G192" s="1"/>
  <c r="I191"/>
  <c r="I190"/>
  <c r="I189"/>
  <c r="H188"/>
  <c r="G188"/>
  <c r="I187"/>
  <c r="H186"/>
  <c r="G186"/>
  <c r="I183"/>
  <c r="H182"/>
  <c r="G182"/>
  <c r="H179"/>
  <c r="I179" s="1"/>
  <c r="H177"/>
  <c r="G177"/>
  <c r="H175"/>
  <c r="G175"/>
  <c r="I161"/>
  <c r="H160"/>
  <c r="G160"/>
  <c r="I159"/>
  <c r="H158"/>
  <c r="G158"/>
  <c r="I157"/>
  <c r="H156"/>
  <c r="G156"/>
  <c r="I153"/>
  <c r="I152"/>
  <c r="H151"/>
  <c r="G151"/>
  <c r="I150"/>
  <c r="I149"/>
  <c r="H148"/>
  <c r="H147" s="1"/>
  <c r="H146" s="1"/>
  <c r="G148"/>
  <c r="I144"/>
  <c r="H143"/>
  <c r="H142" s="1"/>
  <c r="G143"/>
  <c r="G142" s="1"/>
  <c r="I137"/>
  <c r="I136"/>
  <c r="H135"/>
  <c r="G135"/>
  <c r="I134"/>
  <c r="H133"/>
  <c r="G133"/>
  <c r="I132"/>
  <c r="H131"/>
  <c r="G131"/>
  <c r="I129"/>
  <c r="H128"/>
  <c r="G128"/>
  <c r="G127" s="1"/>
  <c r="H127"/>
  <c r="I119"/>
  <c r="I118"/>
  <c r="H117"/>
  <c r="G117"/>
  <c r="I116"/>
  <c r="H115"/>
  <c r="G115"/>
  <c r="I113"/>
  <c r="H112"/>
  <c r="G112"/>
  <c r="I111"/>
  <c r="H110"/>
  <c r="G110"/>
  <c r="I109"/>
  <c r="I108"/>
  <c r="H107"/>
  <c r="G107"/>
  <c r="I105"/>
  <c r="I104"/>
  <c r="H103"/>
  <c r="I102"/>
  <c r="H101"/>
  <c r="G101"/>
  <c r="G100" s="1"/>
  <c r="H100"/>
  <c r="I99"/>
  <c r="H98"/>
  <c r="G98"/>
  <c r="I96"/>
  <c r="I95"/>
  <c r="I94"/>
  <c r="H93"/>
  <c r="H92" s="1"/>
  <c r="G93"/>
  <c r="G92" s="1"/>
  <c r="I88"/>
  <c r="H87"/>
  <c r="H86" s="1"/>
  <c r="G87"/>
  <c r="I85"/>
  <c r="H84"/>
  <c r="G84"/>
  <c r="G83" s="1"/>
  <c r="H83"/>
  <c r="I81"/>
  <c r="H80"/>
  <c r="H78" s="1"/>
  <c r="G80"/>
  <c r="G79" s="1"/>
  <c r="H79"/>
  <c r="I77"/>
  <c r="H76"/>
  <c r="H74" s="1"/>
  <c r="G76"/>
  <c r="G75" s="1"/>
  <c r="H75"/>
  <c r="I73"/>
  <c r="I72"/>
  <c r="H71"/>
  <c r="H70" s="1"/>
  <c r="H69" s="1"/>
  <c r="H68" s="1"/>
  <c r="G71"/>
  <c r="G70" s="1"/>
  <c r="G69" s="1"/>
  <c r="I67"/>
  <c r="I66"/>
  <c r="I65"/>
  <c r="H64"/>
  <c r="G64"/>
  <c r="I63"/>
  <c r="H62"/>
  <c r="G62"/>
  <c r="I59"/>
  <c r="H58"/>
  <c r="G58"/>
  <c r="G57" s="1"/>
  <c r="H57"/>
  <c r="I55"/>
  <c r="H54"/>
  <c r="H52" s="1"/>
  <c r="G54"/>
  <c r="G53" s="1"/>
  <c r="H53"/>
  <c r="I48"/>
  <c r="I47"/>
  <c r="I46"/>
  <c r="H45"/>
  <c r="G45"/>
  <c r="I44"/>
  <c r="H43"/>
  <c r="G43"/>
  <c r="I40"/>
  <c r="I39"/>
  <c r="H38"/>
  <c r="G38"/>
  <c r="I37"/>
  <c r="H36"/>
  <c r="G36"/>
  <c r="I35"/>
  <c r="I34"/>
  <c r="H33"/>
  <c r="G33"/>
  <c r="I30"/>
  <c r="H29"/>
  <c r="G29"/>
  <c r="I28"/>
  <c r="H27"/>
  <c r="G27"/>
  <c r="I26"/>
  <c r="I25"/>
  <c r="H24"/>
  <c r="H23" s="1"/>
  <c r="G24"/>
  <c r="G23" s="1"/>
  <c r="I19"/>
  <c r="H18"/>
  <c r="H17" s="1"/>
  <c r="H16" s="1"/>
  <c r="H15" s="1"/>
  <c r="G18"/>
  <c r="G17" s="1"/>
  <c r="G16" s="1"/>
  <c r="L558"/>
  <c r="K557"/>
  <c r="K556" s="1"/>
  <c r="K555" s="1"/>
  <c r="K554" s="1"/>
  <c r="J557"/>
  <c r="J556" s="1"/>
  <c r="J555" s="1"/>
  <c r="L553"/>
  <c r="K552"/>
  <c r="J552"/>
  <c r="L551"/>
  <c r="K550"/>
  <c r="J550"/>
  <c r="L545"/>
  <c r="K544"/>
  <c r="K543" s="1"/>
  <c r="K542" s="1"/>
  <c r="K541" s="1"/>
  <c r="J544"/>
  <c r="J543" s="1"/>
  <c r="J542" s="1"/>
  <c r="J541" s="1"/>
  <c r="L540"/>
  <c r="K539"/>
  <c r="K538" s="1"/>
  <c r="K537" s="1"/>
  <c r="J539"/>
  <c r="J538" s="1"/>
  <c r="J537" s="1"/>
  <c r="L536"/>
  <c r="K535"/>
  <c r="K534" s="1"/>
  <c r="K533" s="1"/>
  <c r="J535"/>
  <c r="L531"/>
  <c r="L530"/>
  <c r="L529"/>
  <c r="K528"/>
  <c r="J527"/>
  <c r="K527"/>
  <c r="K526" s="1"/>
  <c r="L525"/>
  <c r="J521"/>
  <c r="K521"/>
  <c r="K520" s="1"/>
  <c r="L519"/>
  <c r="K518"/>
  <c r="K517" s="1"/>
  <c r="K516" s="1"/>
  <c r="J518"/>
  <c r="J517" s="1"/>
  <c r="L514"/>
  <c r="K513"/>
  <c r="K512" s="1"/>
  <c r="J513"/>
  <c r="J512" s="1"/>
  <c r="L511"/>
  <c r="K510"/>
  <c r="J510"/>
  <c r="J509" s="1"/>
  <c r="K509"/>
  <c r="K508" s="1"/>
  <c r="L507"/>
  <c r="K506"/>
  <c r="J506"/>
  <c r="L505"/>
  <c r="K504"/>
  <c r="J504"/>
  <c r="L503"/>
  <c r="K502"/>
  <c r="J502"/>
  <c r="L501"/>
  <c r="K500"/>
  <c r="J500"/>
  <c r="L499"/>
  <c r="K498"/>
  <c r="J498"/>
  <c r="L497"/>
  <c r="K496"/>
  <c r="J496"/>
  <c r="L495"/>
  <c r="K494"/>
  <c r="J494"/>
  <c r="L493"/>
  <c r="K492"/>
  <c r="J492"/>
  <c r="L491"/>
  <c r="K490"/>
  <c r="J490"/>
  <c r="L486"/>
  <c r="K485"/>
  <c r="K484" s="1"/>
  <c r="K483" s="1"/>
  <c r="J485"/>
  <c r="J484" s="1"/>
  <c r="J483" s="1"/>
  <c r="L481"/>
  <c r="L480"/>
  <c r="L479"/>
  <c r="K478"/>
  <c r="K477" s="1"/>
  <c r="J477"/>
  <c r="L476"/>
  <c r="K475"/>
  <c r="K474" s="1"/>
  <c r="J475"/>
  <c r="J474" s="1"/>
  <c r="L471"/>
  <c r="K470"/>
  <c r="J470"/>
  <c r="J469" s="1"/>
  <c r="K469"/>
  <c r="L468"/>
  <c r="K467"/>
  <c r="J467"/>
  <c r="L466"/>
  <c r="K465"/>
  <c r="J465"/>
  <c r="L463"/>
  <c r="K462"/>
  <c r="J462"/>
  <c r="L461"/>
  <c r="K460"/>
  <c r="J460"/>
  <c r="L458"/>
  <c r="K457"/>
  <c r="J457"/>
  <c r="L456"/>
  <c r="K455"/>
  <c r="J455"/>
  <c r="L454"/>
  <c r="K453"/>
  <c r="J453"/>
  <c r="L452"/>
  <c r="K451"/>
  <c r="J451"/>
  <c r="L450"/>
  <c r="K449"/>
  <c r="J449"/>
  <c r="L448"/>
  <c r="K447"/>
  <c r="J447"/>
  <c r="L445"/>
  <c r="K444"/>
  <c r="K443" s="1"/>
  <c r="J444"/>
  <c r="L442"/>
  <c r="K441"/>
  <c r="J441"/>
  <c r="L440"/>
  <c r="K439"/>
  <c r="J439"/>
  <c r="L438"/>
  <c r="K437"/>
  <c r="J437"/>
  <c r="L433"/>
  <c r="K432"/>
  <c r="K431" s="1"/>
  <c r="J432"/>
  <c r="J431" s="1"/>
  <c r="L430"/>
  <c r="L429"/>
  <c r="L428"/>
  <c r="K427"/>
  <c r="J427"/>
  <c r="J426" s="1"/>
  <c r="K426"/>
  <c r="L423"/>
  <c r="K422"/>
  <c r="J422"/>
  <c r="L421"/>
  <c r="K420"/>
  <c r="J420"/>
  <c r="L417"/>
  <c r="K416"/>
  <c r="J416"/>
  <c r="L415"/>
  <c r="K414"/>
  <c r="J414"/>
  <c r="L412"/>
  <c r="K411"/>
  <c r="J411"/>
  <c r="J410" s="1"/>
  <c r="K410"/>
  <c r="L408"/>
  <c r="L407"/>
  <c r="J405"/>
  <c r="L403"/>
  <c r="L402"/>
  <c r="K401"/>
  <c r="J401"/>
  <c r="J400"/>
  <c r="L400" s="1"/>
  <c r="L399"/>
  <c r="K398"/>
  <c r="L395"/>
  <c r="L394"/>
  <c r="K393"/>
  <c r="K392" s="1"/>
  <c r="J393"/>
  <c r="L391"/>
  <c r="K390"/>
  <c r="K389" s="1"/>
  <c r="J390"/>
  <c r="L388"/>
  <c r="K387"/>
  <c r="K386" s="1"/>
  <c r="J387"/>
  <c r="L369"/>
  <c r="K368"/>
  <c r="K367" s="1"/>
  <c r="J368"/>
  <c r="L366"/>
  <c r="K365"/>
  <c r="K364" s="1"/>
  <c r="J365"/>
  <c r="L363"/>
  <c r="K362"/>
  <c r="J362"/>
  <c r="K361"/>
  <c r="L360"/>
  <c r="K359"/>
  <c r="J359"/>
  <c r="L358"/>
  <c r="K357"/>
  <c r="J357"/>
  <c r="L355"/>
  <c r="K354"/>
  <c r="J354"/>
  <c r="L353"/>
  <c r="K352"/>
  <c r="J352"/>
  <c r="L351"/>
  <c r="K349"/>
  <c r="J349"/>
  <c r="L348"/>
  <c r="K347"/>
  <c r="J347"/>
  <c r="L346"/>
  <c r="K345"/>
  <c r="J345"/>
  <c r="L344"/>
  <c r="K343"/>
  <c r="J343"/>
  <c r="L340"/>
  <c r="K339"/>
  <c r="J339"/>
  <c r="L338"/>
  <c r="L337"/>
  <c r="K336"/>
  <c r="J336"/>
  <c r="L335"/>
  <c r="K334"/>
  <c r="J334"/>
  <c r="J332" s="1"/>
  <c r="L330"/>
  <c r="K329"/>
  <c r="K328" s="1"/>
  <c r="J329"/>
  <c r="L327"/>
  <c r="K326"/>
  <c r="J326"/>
  <c r="L325"/>
  <c r="K324"/>
  <c r="J324"/>
  <c r="L323"/>
  <c r="K322"/>
  <c r="J322"/>
  <c r="L321"/>
  <c r="K320"/>
  <c r="J320"/>
  <c r="L319"/>
  <c r="K318"/>
  <c r="J318"/>
  <c r="L317"/>
  <c r="K316"/>
  <c r="J316"/>
  <c r="L315"/>
  <c r="L314"/>
  <c r="K313"/>
  <c r="J313"/>
  <c r="L312"/>
  <c r="K311"/>
  <c r="J311"/>
  <c r="L309"/>
  <c r="K308"/>
  <c r="K307" s="1"/>
  <c r="J308"/>
  <c r="L305"/>
  <c r="K304"/>
  <c r="K303" s="1"/>
  <c r="J304"/>
  <c r="L302"/>
  <c r="L301"/>
  <c r="K300"/>
  <c r="J300"/>
  <c r="L299"/>
  <c r="K298"/>
  <c r="K297" s="1"/>
  <c r="J298"/>
  <c r="L295"/>
  <c r="K294"/>
  <c r="J294"/>
  <c r="L293"/>
  <c r="K292"/>
  <c r="J292"/>
  <c r="L291"/>
  <c r="K290"/>
  <c r="J290"/>
  <c r="L289"/>
  <c r="K288"/>
  <c r="J288"/>
  <c r="L284"/>
  <c r="K283"/>
  <c r="J283"/>
  <c r="L282"/>
  <c r="K281"/>
  <c r="J281"/>
  <c r="L278"/>
  <c r="K277"/>
  <c r="J277"/>
  <c r="L276"/>
  <c r="K275"/>
  <c r="J275"/>
  <c r="L273"/>
  <c r="K272"/>
  <c r="J272"/>
  <c r="L271"/>
  <c r="K270"/>
  <c r="J270"/>
  <c r="L267"/>
  <c r="L266"/>
  <c r="K265"/>
  <c r="J265"/>
  <c r="L264"/>
  <c r="K263"/>
  <c r="J263"/>
  <c r="L262"/>
  <c r="L261"/>
  <c r="K260"/>
  <c r="J260"/>
  <c r="L259"/>
  <c r="L258"/>
  <c r="K257"/>
  <c r="J257"/>
  <c r="L256"/>
  <c r="K255"/>
  <c r="J255"/>
  <c r="L253"/>
  <c r="K252"/>
  <c r="K251" s="1"/>
  <c r="J252"/>
  <c r="L250"/>
  <c r="K249"/>
  <c r="J249"/>
  <c r="L248"/>
  <c r="K247"/>
  <c r="J247"/>
  <c r="L246"/>
  <c r="K245"/>
  <c r="J245"/>
  <c r="L244"/>
  <c r="K243"/>
  <c r="J243"/>
  <c r="L242"/>
  <c r="K241"/>
  <c r="J241"/>
  <c r="L240"/>
  <c r="L239"/>
  <c r="K238"/>
  <c r="J238"/>
  <c r="L235"/>
  <c r="L234"/>
  <c r="K233"/>
  <c r="K232" s="1"/>
  <c r="K231" s="1"/>
  <c r="J233"/>
  <c r="L226"/>
  <c r="K225"/>
  <c r="K224" s="1"/>
  <c r="J225"/>
  <c r="L223"/>
  <c r="K222"/>
  <c r="J222"/>
  <c r="L221"/>
  <c r="K220"/>
  <c r="J220"/>
  <c r="L217"/>
  <c r="K216"/>
  <c r="J216"/>
  <c r="L215"/>
  <c r="K214"/>
  <c r="J214"/>
  <c r="L213"/>
  <c r="K212"/>
  <c r="J212"/>
  <c r="L210"/>
  <c r="K209"/>
  <c r="J209"/>
  <c r="L208"/>
  <c r="K207"/>
  <c r="J207"/>
  <c r="L206"/>
  <c r="K205"/>
  <c r="J205"/>
  <c r="L204"/>
  <c r="K203"/>
  <c r="J203"/>
  <c r="L202"/>
  <c r="K201"/>
  <c r="J201"/>
  <c r="L197"/>
  <c r="L196"/>
  <c r="L195"/>
  <c r="K194"/>
  <c r="K193" s="1"/>
  <c r="K192" s="1"/>
  <c r="J194"/>
  <c r="J193" s="1"/>
  <c r="L191"/>
  <c r="L190"/>
  <c r="L189"/>
  <c r="K188"/>
  <c r="J188"/>
  <c r="L187"/>
  <c r="K186"/>
  <c r="J186"/>
  <c r="L183"/>
  <c r="K182"/>
  <c r="J182"/>
  <c r="L181"/>
  <c r="L180"/>
  <c r="K179"/>
  <c r="J179"/>
  <c r="L178"/>
  <c r="K177"/>
  <c r="J177"/>
  <c r="L176"/>
  <c r="K175"/>
  <c r="J175"/>
  <c r="L161"/>
  <c r="K160"/>
  <c r="J160"/>
  <c r="L159"/>
  <c r="K158"/>
  <c r="J158"/>
  <c r="L157"/>
  <c r="K156"/>
  <c r="J156"/>
  <c r="L153"/>
  <c r="L152"/>
  <c r="K151"/>
  <c r="L150"/>
  <c r="L149"/>
  <c r="K148"/>
  <c r="J148"/>
  <c r="L144"/>
  <c r="K143"/>
  <c r="K141" s="1"/>
  <c r="J143"/>
  <c r="J142" s="1"/>
  <c r="L137"/>
  <c r="L136"/>
  <c r="K135"/>
  <c r="J135"/>
  <c r="L134"/>
  <c r="K133"/>
  <c r="J133"/>
  <c r="L132"/>
  <c r="K131"/>
  <c r="J131"/>
  <c r="L129"/>
  <c r="K128"/>
  <c r="K127" s="1"/>
  <c r="J128"/>
  <c r="L119"/>
  <c r="L118"/>
  <c r="K117"/>
  <c r="J117"/>
  <c r="L116"/>
  <c r="K115"/>
  <c r="J115"/>
  <c r="L113"/>
  <c r="K112"/>
  <c r="J112"/>
  <c r="L111"/>
  <c r="K110"/>
  <c r="J110"/>
  <c r="L109"/>
  <c r="L108"/>
  <c r="K107"/>
  <c r="J107"/>
  <c r="L105"/>
  <c r="L104"/>
  <c r="K103"/>
  <c r="J103"/>
  <c r="L102"/>
  <c r="K101"/>
  <c r="K100" s="1"/>
  <c r="J101"/>
  <c r="J100" s="1"/>
  <c r="L99"/>
  <c r="K98"/>
  <c r="J98"/>
  <c r="L96"/>
  <c r="L95"/>
  <c r="L94"/>
  <c r="K93"/>
  <c r="K92" s="1"/>
  <c r="J93"/>
  <c r="L88"/>
  <c r="K87"/>
  <c r="K86" s="1"/>
  <c r="J87"/>
  <c r="J86" s="1"/>
  <c r="L85"/>
  <c r="K84"/>
  <c r="K83" s="1"/>
  <c r="J84"/>
  <c r="L81"/>
  <c r="K80"/>
  <c r="K79" s="1"/>
  <c r="J80"/>
  <c r="L77"/>
  <c r="K76"/>
  <c r="K75" s="1"/>
  <c r="J76"/>
  <c r="L73"/>
  <c r="L72"/>
  <c r="K71"/>
  <c r="K70" s="1"/>
  <c r="K69" s="1"/>
  <c r="K68" s="1"/>
  <c r="J71"/>
  <c r="J70" s="1"/>
  <c r="L67"/>
  <c r="L66"/>
  <c r="L65"/>
  <c r="K64"/>
  <c r="L63"/>
  <c r="K62"/>
  <c r="J62"/>
  <c r="J61" s="1"/>
  <c r="L59"/>
  <c r="K58"/>
  <c r="K57" s="1"/>
  <c r="J58"/>
  <c r="L55"/>
  <c r="K54"/>
  <c r="K53" s="1"/>
  <c r="J54"/>
  <c r="L48"/>
  <c r="L47"/>
  <c r="L46"/>
  <c r="K45"/>
  <c r="J45"/>
  <c r="L44"/>
  <c r="K43"/>
  <c r="J43"/>
  <c r="L40"/>
  <c r="L39"/>
  <c r="K38"/>
  <c r="J38"/>
  <c r="L37"/>
  <c r="K36"/>
  <c r="J36"/>
  <c r="L35"/>
  <c r="L34"/>
  <c r="K33"/>
  <c r="J33"/>
  <c r="L30"/>
  <c r="K29"/>
  <c r="J29"/>
  <c r="L28"/>
  <c r="K27"/>
  <c r="J27"/>
  <c r="L26"/>
  <c r="L25"/>
  <c r="K24"/>
  <c r="K23" s="1"/>
  <c r="J24"/>
  <c r="J23" s="1"/>
  <c r="L19"/>
  <c r="K18"/>
  <c r="K17" s="1"/>
  <c r="K16" s="1"/>
  <c r="K15" s="1"/>
  <c r="J18"/>
  <c r="J17" s="1"/>
  <c r="K331" l="1"/>
  <c r="J473"/>
  <c r="K515"/>
  <c r="H331"/>
  <c r="H532"/>
  <c r="K142"/>
  <c r="K473"/>
  <c r="K472" s="1"/>
  <c r="K287"/>
  <c r="J287"/>
  <c r="H287"/>
  <c r="I311"/>
  <c r="G287"/>
  <c r="L128"/>
  <c r="I127"/>
  <c r="I175"/>
  <c r="I177"/>
  <c r="K140"/>
  <c r="J97"/>
  <c r="J106"/>
  <c r="G174"/>
  <c r="K147"/>
  <c r="K146" s="1"/>
  <c r="G489"/>
  <c r="G488" s="1"/>
  <c r="J489"/>
  <c r="J488" s="1"/>
  <c r="J487" s="1"/>
  <c r="J219"/>
  <c r="J218" s="1"/>
  <c r="G342"/>
  <c r="G341" s="1"/>
  <c r="G549"/>
  <c r="G548" s="1"/>
  <c r="G419"/>
  <c r="H515"/>
  <c r="I521"/>
  <c r="J398"/>
  <c r="L398" s="1"/>
  <c r="I469"/>
  <c r="I527"/>
  <c r="I401"/>
  <c r="I405"/>
  <c r="I414"/>
  <c r="H419"/>
  <c r="H418" s="1"/>
  <c r="G436"/>
  <c r="G446"/>
  <c r="G459"/>
  <c r="I465"/>
  <c r="H473"/>
  <c r="H472" s="1"/>
  <c r="I477"/>
  <c r="H489"/>
  <c r="H488" s="1"/>
  <c r="H487" s="1"/>
  <c r="H482" s="1"/>
  <c r="I510"/>
  <c r="J310"/>
  <c r="H342"/>
  <c r="H341" s="1"/>
  <c r="I334"/>
  <c r="I345"/>
  <c r="I349"/>
  <c r="I354"/>
  <c r="H356"/>
  <c r="I359"/>
  <c r="I362"/>
  <c r="H385"/>
  <c r="I390"/>
  <c r="I393"/>
  <c r="I543"/>
  <c r="K52"/>
  <c r="H464"/>
  <c r="H114"/>
  <c r="H269"/>
  <c r="H436"/>
  <c r="I492"/>
  <c r="K78"/>
  <c r="G398"/>
  <c r="L214"/>
  <c r="K219"/>
  <c r="K218" s="1"/>
  <c r="G130"/>
  <c r="K296"/>
  <c r="G219"/>
  <c r="G218" s="1"/>
  <c r="I142"/>
  <c r="I151"/>
  <c r="G185"/>
  <c r="G184" s="1"/>
  <c r="I201"/>
  <c r="H200"/>
  <c r="H199" s="1"/>
  <c r="I205"/>
  <c r="I209"/>
  <c r="I214"/>
  <c r="H219"/>
  <c r="H218" s="1"/>
  <c r="I222"/>
  <c r="H42"/>
  <c r="H41" s="1"/>
  <c r="H106"/>
  <c r="G296"/>
  <c r="K174"/>
  <c r="L298"/>
  <c r="J42"/>
  <c r="J41" s="1"/>
  <c r="K74"/>
  <c r="K489"/>
  <c r="K488" s="1"/>
  <c r="K487" s="1"/>
  <c r="K482" s="1"/>
  <c r="G22"/>
  <c r="G21" s="1"/>
  <c r="L304"/>
  <c r="L308"/>
  <c r="L329"/>
  <c r="K356"/>
  <c r="K436"/>
  <c r="K459"/>
  <c r="L465"/>
  <c r="L492"/>
  <c r="L496"/>
  <c r="L512"/>
  <c r="K532"/>
  <c r="J549"/>
  <c r="J548" s="1"/>
  <c r="K549"/>
  <c r="K548" s="1"/>
  <c r="K547" s="1"/>
  <c r="K546" s="1"/>
  <c r="H22"/>
  <c r="H21" s="1"/>
  <c r="H20" s="1"/>
  <c r="I29"/>
  <c r="H237"/>
  <c r="K22"/>
  <c r="K21" s="1"/>
  <c r="K20" s="1"/>
  <c r="L29"/>
  <c r="L38"/>
  <c r="K42"/>
  <c r="K41" s="1"/>
  <c r="L45"/>
  <c r="G61"/>
  <c r="G60" s="1"/>
  <c r="H61"/>
  <c r="H60" s="1"/>
  <c r="H56" s="1"/>
  <c r="I98"/>
  <c r="I233"/>
  <c r="I265"/>
  <c r="I272"/>
  <c r="H274"/>
  <c r="I87"/>
  <c r="I92"/>
  <c r="H97"/>
  <c r="G232"/>
  <c r="I232" s="1"/>
  <c r="I238"/>
  <c r="I245"/>
  <c r="I249"/>
  <c r="H310"/>
  <c r="L84"/>
  <c r="L86"/>
  <c r="L115"/>
  <c r="J130"/>
  <c r="J185"/>
  <c r="J184" s="1"/>
  <c r="K237"/>
  <c r="J413"/>
  <c r="L431"/>
  <c r="H549"/>
  <c r="H548" s="1"/>
  <c r="H547" s="1"/>
  <c r="H546" s="1"/>
  <c r="J155"/>
  <c r="J154" s="1"/>
  <c r="K274"/>
  <c r="J419"/>
  <c r="J418" s="1"/>
  <c r="L444"/>
  <c r="H185"/>
  <c r="H184" s="1"/>
  <c r="I188"/>
  <c r="I192"/>
  <c r="H254"/>
  <c r="I257"/>
  <c r="I270"/>
  <c r="I275"/>
  <c r="I281"/>
  <c r="I290"/>
  <c r="I294"/>
  <c r="H296"/>
  <c r="I300"/>
  <c r="G310"/>
  <c r="I318"/>
  <c r="I322"/>
  <c r="I326"/>
  <c r="I431"/>
  <c r="I443"/>
  <c r="L54"/>
  <c r="L62"/>
  <c r="K200"/>
  <c r="K199" s="1"/>
  <c r="I38"/>
  <c r="I45"/>
  <c r="G141"/>
  <c r="G140" s="1"/>
  <c r="H446"/>
  <c r="I557"/>
  <c r="L100"/>
  <c r="G413"/>
  <c r="H413"/>
  <c r="I416"/>
  <c r="I420"/>
  <c r="I439"/>
  <c r="I502"/>
  <c r="I506"/>
  <c r="K130"/>
  <c r="L135"/>
  <c r="L151"/>
  <c r="K155"/>
  <c r="K154" s="1"/>
  <c r="L158"/>
  <c r="L177"/>
  <c r="L203"/>
  <c r="L207"/>
  <c r="L233"/>
  <c r="L243"/>
  <c r="L247"/>
  <c r="L270"/>
  <c r="J274"/>
  <c r="L281"/>
  <c r="L311"/>
  <c r="L332"/>
  <c r="L343"/>
  <c r="K342"/>
  <c r="K341" s="1"/>
  <c r="L347"/>
  <c r="L352"/>
  <c r="L365"/>
  <c r="L368"/>
  <c r="L387"/>
  <c r="J446"/>
  <c r="L451"/>
  <c r="K446"/>
  <c r="L446" s="1"/>
  <c r="L455"/>
  <c r="I75"/>
  <c r="H155"/>
  <c r="I158"/>
  <c r="I260"/>
  <c r="G274"/>
  <c r="I283"/>
  <c r="I288"/>
  <c r="I329"/>
  <c r="G332"/>
  <c r="I332" s="1"/>
  <c r="I336"/>
  <c r="L58"/>
  <c r="J211"/>
  <c r="J254"/>
  <c r="K269"/>
  <c r="L277"/>
  <c r="L500"/>
  <c r="L504"/>
  <c r="L535"/>
  <c r="L541"/>
  <c r="L542"/>
  <c r="L543"/>
  <c r="L544"/>
  <c r="G42"/>
  <c r="G41" s="1"/>
  <c r="G52"/>
  <c r="I52" s="1"/>
  <c r="I71"/>
  <c r="G74"/>
  <c r="I74" s="1"/>
  <c r="I110"/>
  <c r="I117"/>
  <c r="H130"/>
  <c r="I133"/>
  <c r="G155"/>
  <c r="G154" s="1"/>
  <c r="I203"/>
  <c r="I212"/>
  <c r="I277"/>
  <c r="I292"/>
  <c r="I496"/>
  <c r="I500"/>
  <c r="I504"/>
  <c r="G509"/>
  <c r="I509" s="1"/>
  <c r="I518"/>
  <c r="I528"/>
  <c r="I535"/>
  <c r="I539"/>
  <c r="I544"/>
  <c r="I550"/>
  <c r="L76"/>
  <c r="L80"/>
  <c r="L93"/>
  <c r="L103"/>
  <c r="K106"/>
  <c r="L112"/>
  <c r="L142"/>
  <c r="L222"/>
  <c r="L225"/>
  <c r="K254"/>
  <c r="L257"/>
  <c r="L260"/>
  <c r="L263"/>
  <c r="K280"/>
  <c r="K279" s="1"/>
  <c r="L290"/>
  <c r="L294"/>
  <c r="L318"/>
  <c r="L322"/>
  <c r="L326"/>
  <c r="L336"/>
  <c r="L339"/>
  <c r="L359"/>
  <c r="L362"/>
  <c r="K385"/>
  <c r="L390"/>
  <c r="L393"/>
  <c r="K397"/>
  <c r="K396" s="1"/>
  <c r="L405"/>
  <c r="J436"/>
  <c r="L441"/>
  <c r="L449"/>
  <c r="L457"/>
  <c r="L460"/>
  <c r="J464"/>
  <c r="K464"/>
  <c r="L467"/>
  <c r="I225"/>
  <c r="I243"/>
  <c r="I247"/>
  <c r="I255"/>
  <c r="I313"/>
  <c r="I316"/>
  <c r="I320"/>
  <c r="I324"/>
  <c r="I339"/>
  <c r="I343"/>
  <c r="I347"/>
  <c r="I352"/>
  <c r="I357"/>
  <c r="I365"/>
  <c r="I368"/>
  <c r="I387"/>
  <c r="I422"/>
  <c r="I427"/>
  <c r="I432"/>
  <c r="I441"/>
  <c r="I444"/>
  <c r="I447"/>
  <c r="I451"/>
  <c r="I455"/>
  <c r="I462"/>
  <c r="I552"/>
  <c r="J356"/>
  <c r="G364"/>
  <c r="I364" s="1"/>
  <c r="G356"/>
  <c r="G328"/>
  <c r="I328" s="1"/>
  <c r="L473"/>
  <c r="G517"/>
  <c r="I517" s="1"/>
  <c r="G254"/>
  <c r="L148"/>
  <c r="I148"/>
  <c r="G106"/>
  <c r="G78"/>
  <c r="I78" s="1"/>
  <c r="K97"/>
  <c r="L27"/>
  <c r="L33"/>
  <c r="L36"/>
  <c r="L43"/>
  <c r="J52"/>
  <c r="J53"/>
  <c r="L53" s="1"/>
  <c r="J57"/>
  <c r="L57" s="1"/>
  <c r="J60"/>
  <c r="K61"/>
  <c r="K60" s="1"/>
  <c r="K56" s="1"/>
  <c r="L64"/>
  <c r="J74"/>
  <c r="J75"/>
  <c r="L75" s="1"/>
  <c r="J78"/>
  <c r="J79"/>
  <c r="L79" s="1"/>
  <c r="J83"/>
  <c r="J92"/>
  <c r="L92" s="1"/>
  <c r="L101"/>
  <c r="L107"/>
  <c r="L110"/>
  <c r="J114"/>
  <c r="K114"/>
  <c r="L117"/>
  <c r="J127"/>
  <c r="L127" s="1"/>
  <c r="L133"/>
  <c r="J141"/>
  <c r="J147"/>
  <c r="J146" s="1"/>
  <c r="L156"/>
  <c r="L160"/>
  <c r="J174"/>
  <c r="L179"/>
  <c r="L182"/>
  <c r="L186"/>
  <c r="J459"/>
  <c r="J534"/>
  <c r="J533" s="1"/>
  <c r="L533" s="1"/>
  <c r="L537"/>
  <c r="L538"/>
  <c r="L539"/>
  <c r="L552"/>
  <c r="L557"/>
  <c r="I18"/>
  <c r="I24"/>
  <c r="I27"/>
  <c r="I36"/>
  <c r="I64"/>
  <c r="G86"/>
  <c r="I86" s="1"/>
  <c r="I194"/>
  <c r="H211"/>
  <c r="I216"/>
  <c r="I220"/>
  <c r="I241"/>
  <c r="I252"/>
  <c r="G280"/>
  <c r="G279" s="1"/>
  <c r="G389"/>
  <c r="I389" s="1"/>
  <c r="I449"/>
  <c r="I453"/>
  <c r="I457"/>
  <c r="I460"/>
  <c r="H459"/>
  <c r="I467"/>
  <c r="I470"/>
  <c r="I475"/>
  <c r="I478"/>
  <c r="I485"/>
  <c r="I490"/>
  <c r="I494"/>
  <c r="I498"/>
  <c r="I513"/>
  <c r="I522"/>
  <c r="L194"/>
  <c r="L201"/>
  <c r="L205"/>
  <c r="L209"/>
  <c r="L212"/>
  <c r="K211"/>
  <c r="L216"/>
  <c r="L220"/>
  <c r="J232"/>
  <c r="L232" s="1"/>
  <c r="L238"/>
  <c r="L241"/>
  <c r="L245"/>
  <c r="L249"/>
  <c r="L252"/>
  <c r="L255"/>
  <c r="L265"/>
  <c r="L272"/>
  <c r="L275"/>
  <c r="J280"/>
  <c r="L283"/>
  <c r="L288"/>
  <c r="L292"/>
  <c r="J296"/>
  <c r="L300"/>
  <c r="K310"/>
  <c r="L313"/>
  <c r="L316"/>
  <c r="L320"/>
  <c r="L324"/>
  <c r="J328"/>
  <c r="L328" s="1"/>
  <c r="L334"/>
  <c r="L345"/>
  <c r="L349"/>
  <c r="L354"/>
  <c r="L357"/>
  <c r="J364"/>
  <c r="L364" s="1"/>
  <c r="J389"/>
  <c r="L389" s="1"/>
  <c r="K413"/>
  <c r="L416"/>
  <c r="L420"/>
  <c r="L439"/>
  <c r="J443"/>
  <c r="L443" s="1"/>
  <c r="L453"/>
  <c r="L469"/>
  <c r="L475"/>
  <c r="L477"/>
  <c r="L485"/>
  <c r="L494"/>
  <c r="L498"/>
  <c r="L502"/>
  <c r="L506"/>
  <c r="L513"/>
  <c r="I53"/>
  <c r="I57"/>
  <c r="I79"/>
  <c r="I103"/>
  <c r="I112"/>
  <c r="G114"/>
  <c r="I131"/>
  <c r="I135"/>
  <c r="H141"/>
  <c r="H140" s="1"/>
  <c r="I143"/>
  <c r="G147"/>
  <c r="I147" s="1"/>
  <c r="H174"/>
  <c r="I207"/>
  <c r="G211"/>
  <c r="I263"/>
  <c r="H280"/>
  <c r="H279" s="1"/>
  <c r="I298"/>
  <c r="I304"/>
  <c r="I308"/>
  <c r="I411"/>
  <c r="I100"/>
  <c r="G97"/>
  <c r="I16"/>
  <c r="G15"/>
  <c r="I69"/>
  <c r="G68"/>
  <c r="I68" s="1"/>
  <c r="I83"/>
  <c r="I17"/>
  <c r="I23"/>
  <c r="I33"/>
  <c r="I43"/>
  <c r="I54"/>
  <c r="I58"/>
  <c r="I62"/>
  <c r="I70"/>
  <c r="I76"/>
  <c r="I80"/>
  <c r="I84"/>
  <c r="I93"/>
  <c r="I101"/>
  <c r="I107"/>
  <c r="I115"/>
  <c r="I128"/>
  <c r="I156"/>
  <c r="I160"/>
  <c r="I182"/>
  <c r="I186"/>
  <c r="I193"/>
  <c r="G200"/>
  <c r="G224"/>
  <c r="I224" s="1"/>
  <c r="G237"/>
  <c r="G251"/>
  <c r="I251" s="1"/>
  <c r="G269"/>
  <c r="G297"/>
  <c r="I297" s="1"/>
  <c r="G303"/>
  <c r="I303" s="1"/>
  <c r="G307"/>
  <c r="I307" s="1"/>
  <c r="G331"/>
  <c r="G361"/>
  <c r="I361" s="1"/>
  <c r="G367"/>
  <c r="I367" s="1"/>
  <c r="G386"/>
  <c r="G392"/>
  <c r="I392" s="1"/>
  <c r="G410"/>
  <c r="I410" s="1"/>
  <c r="G426"/>
  <c r="I426" s="1"/>
  <c r="I555"/>
  <c r="G554"/>
  <c r="I554" s="1"/>
  <c r="I437"/>
  <c r="G464"/>
  <c r="G474"/>
  <c r="G484"/>
  <c r="G512"/>
  <c r="I512" s="1"/>
  <c r="G520"/>
  <c r="I520" s="1"/>
  <c r="G526"/>
  <c r="I526" s="1"/>
  <c r="G534"/>
  <c r="G538"/>
  <c r="G542"/>
  <c r="I556"/>
  <c r="L17"/>
  <c r="J16"/>
  <c r="L23"/>
  <c r="J22"/>
  <c r="L70"/>
  <c r="J69"/>
  <c r="L18"/>
  <c r="L24"/>
  <c r="L71"/>
  <c r="L87"/>
  <c r="L98"/>
  <c r="L131"/>
  <c r="L143"/>
  <c r="L175"/>
  <c r="K185"/>
  <c r="K184" s="1"/>
  <c r="L188"/>
  <c r="L193"/>
  <c r="J192"/>
  <c r="L192" s="1"/>
  <c r="J200"/>
  <c r="J224"/>
  <c r="L224" s="1"/>
  <c r="J237"/>
  <c r="J251"/>
  <c r="L251" s="1"/>
  <c r="J269"/>
  <c r="J297"/>
  <c r="L297" s="1"/>
  <c r="J303"/>
  <c r="L303" s="1"/>
  <c r="J307"/>
  <c r="L307" s="1"/>
  <c r="J331"/>
  <c r="J342"/>
  <c r="J341" s="1"/>
  <c r="J361"/>
  <c r="L361" s="1"/>
  <c r="J367"/>
  <c r="L367" s="1"/>
  <c r="J386"/>
  <c r="J392"/>
  <c r="L392" s="1"/>
  <c r="L401"/>
  <c r="L410"/>
  <c r="L411"/>
  <c r="L414"/>
  <c r="K419"/>
  <c r="K418" s="1"/>
  <c r="L422"/>
  <c r="L426"/>
  <c r="L427"/>
  <c r="L432"/>
  <c r="L509"/>
  <c r="J508"/>
  <c r="L508" s="1"/>
  <c r="L517"/>
  <c r="J516"/>
  <c r="L521"/>
  <c r="J520"/>
  <c r="L520" s="1"/>
  <c r="L527"/>
  <c r="J526"/>
  <c r="L526" s="1"/>
  <c r="L555"/>
  <c r="J554"/>
  <c r="L554" s="1"/>
  <c r="L437"/>
  <c r="L447"/>
  <c r="L483"/>
  <c r="L462"/>
  <c r="L470"/>
  <c r="L474"/>
  <c r="L478"/>
  <c r="L484"/>
  <c r="L490"/>
  <c r="L510"/>
  <c r="L518"/>
  <c r="L522"/>
  <c r="L528"/>
  <c r="L550"/>
  <c r="L556"/>
  <c r="K286" l="1"/>
  <c r="H286"/>
  <c r="H82"/>
  <c r="G82"/>
  <c r="K82"/>
  <c r="G286"/>
  <c r="L83"/>
  <c r="J82"/>
  <c r="H154"/>
  <c r="H145" s="1"/>
  <c r="I174"/>
  <c r="K32"/>
  <c r="K31" s="1"/>
  <c r="J32"/>
  <c r="J31" s="1"/>
  <c r="H32"/>
  <c r="H31" s="1"/>
  <c r="L146"/>
  <c r="G173"/>
  <c r="J140"/>
  <c r="L140" s="1"/>
  <c r="J397"/>
  <c r="J396" s="1"/>
  <c r="K145"/>
  <c r="L147"/>
  <c r="I106"/>
  <c r="I488"/>
  <c r="I211"/>
  <c r="I459"/>
  <c r="G397"/>
  <c r="I397" s="1"/>
  <c r="I446"/>
  <c r="G508"/>
  <c r="I508" s="1"/>
  <c r="I296"/>
  <c r="I489"/>
  <c r="I436"/>
  <c r="L487"/>
  <c r="H198"/>
  <c r="L78"/>
  <c r="L52"/>
  <c r="L488"/>
  <c r="L436"/>
  <c r="K268"/>
  <c r="I41"/>
  <c r="I184"/>
  <c r="L60"/>
  <c r="K198"/>
  <c r="L174"/>
  <c r="K173"/>
  <c r="L141"/>
  <c r="L61"/>
  <c r="G516"/>
  <c r="G515" s="1"/>
  <c r="I515" s="1"/>
  <c r="G231"/>
  <c r="I231" s="1"/>
  <c r="L296"/>
  <c r="I419"/>
  <c r="L269"/>
  <c r="I42"/>
  <c r="H409"/>
  <c r="J532"/>
  <c r="L532" s="1"/>
  <c r="L418"/>
  <c r="G487"/>
  <c r="I487" s="1"/>
  <c r="H435"/>
  <c r="H434" s="1"/>
  <c r="L280"/>
  <c r="J145"/>
  <c r="L97"/>
  <c r="I356"/>
  <c r="I274"/>
  <c r="L396"/>
  <c r="L130"/>
  <c r="H236"/>
  <c r="H306"/>
  <c r="G306"/>
  <c r="L489"/>
  <c r="J472"/>
  <c r="L472" s="1"/>
  <c r="J435"/>
  <c r="L42"/>
  <c r="L41"/>
  <c r="I464"/>
  <c r="I269"/>
  <c r="G146"/>
  <c r="I146" s="1"/>
  <c r="H268"/>
  <c r="H173"/>
  <c r="I185"/>
  <c r="I398"/>
  <c r="K435"/>
  <c r="K434" s="1"/>
  <c r="K236"/>
  <c r="L106"/>
  <c r="I130"/>
  <c r="L154"/>
  <c r="L218"/>
  <c r="I218"/>
  <c r="I114"/>
  <c r="L219"/>
  <c r="I219"/>
  <c r="K409"/>
  <c r="L211"/>
  <c r="I22"/>
  <c r="L534"/>
  <c r="L549"/>
  <c r="J279"/>
  <c r="L279" s="1"/>
  <c r="J231"/>
  <c r="L231" s="1"/>
  <c r="L155"/>
  <c r="I61"/>
  <c r="I97"/>
  <c r="L413"/>
  <c r="L459"/>
  <c r="L74"/>
  <c r="I254"/>
  <c r="L356"/>
  <c r="L274"/>
  <c r="I310"/>
  <c r="J409"/>
  <c r="I549"/>
  <c r="I413"/>
  <c r="I155"/>
  <c r="I154"/>
  <c r="L254"/>
  <c r="J482"/>
  <c r="L482" s="1"/>
  <c r="L464"/>
  <c r="K306"/>
  <c r="I280"/>
  <c r="I141"/>
  <c r="I140"/>
  <c r="L310"/>
  <c r="L114"/>
  <c r="G547"/>
  <c r="I548"/>
  <c r="G537"/>
  <c r="I537" s="1"/>
  <c r="I538"/>
  <c r="G473"/>
  <c r="I474"/>
  <c r="G435"/>
  <c r="G418"/>
  <c r="G385"/>
  <c r="I385" s="1"/>
  <c r="I386"/>
  <c r="I331"/>
  <c r="I287"/>
  <c r="G236"/>
  <c r="I237"/>
  <c r="G199"/>
  <c r="G198" s="1"/>
  <c r="I200"/>
  <c r="G541"/>
  <c r="I541" s="1"/>
  <c r="I542"/>
  <c r="G533"/>
  <c r="I534"/>
  <c r="G483"/>
  <c r="I484"/>
  <c r="I341"/>
  <c r="I342"/>
  <c r="G268"/>
  <c r="I279"/>
  <c r="I60"/>
  <c r="G56"/>
  <c r="I56" s="1"/>
  <c r="G20"/>
  <c r="I20" s="1"/>
  <c r="I21"/>
  <c r="I15"/>
  <c r="G32"/>
  <c r="J385"/>
  <c r="L385" s="1"/>
  <c r="L386"/>
  <c r="L331"/>
  <c r="J286"/>
  <c r="L287"/>
  <c r="J236"/>
  <c r="L237"/>
  <c r="J199"/>
  <c r="J198" s="1"/>
  <c r="L200"/>
  <c r="J68"/>
  <c r="L69"/>
  <c r="J21"/>
  <c r="L22"/>
  <c r="J15"/>
  <c r="L16"/>
  <c r="J547"/>
  <c r="L548"/>
  <c r="J515"/>
  <c r="L515" s="1"/>
  <c r="L516"/>
  <c r="L419"/>
  <c r="L341"/>
  <c r="L342"/>
  <c r="L184"/>
  <c r="L185"/>
  <c r="J173"/>
  <c r="K172" l="1"/>
  <c r="L31"/>
  <c r="K560"/>
  <c r="H560"/>
  <c r="I173"/>
  <c r="L32"/>
  <c r="H285"/>
  <c r="L397"/>
  <c r="K14"/>
  <c r="H14"/>
  <c r="L145"/>
  <c r="H172"/>
  <c r="G396"/>
  <c r="I396" s="1"/>
  <c r="G145"/>
  <c r="I145" s="1"/>
  <c r="I516"/>
  <c r="K230"/>
  <c r="L435"/>
  <c r="J268"/>
  <c r="L268" s="1"/>
  <c r="L82"/>
  <c r="H230"/>
  <c r="K285"/>
  <c r="I268"/>
  <c r="J434"/>
  <c r="L434" s="1"/>
  <c r="I82"/>
  <c r="L409"/>
  <c r="I483"/>
  <c r="G482"/>
  <c r="I482" s="1"/>
  <c r="I533"/>
  <c r="G532"/>
  <c r="I532" s="1"/>
  <c r="G409"/>
  <c r="I409" s="1"/>
  <c r="I418"/>
  <c r="I32"/>
  <c r="G31"/>
  <c r="I199"/>
  <c r="I236"/>
  <c r="G230"/>
  <c r="I286"/>
  <c r="I306"/>
  <c r="I435"/>
  <c r="I473"/>
  <c r="G472"/>
  <c r="I472" s="1"/>
  <c r="I547"/>
  <c r="G546"/>
  <c r="I546" s="1"/>
  <c r="L547"/>
  <c r="J546"/>
  <c r="L546" s="1"/>
  <c r="L15"/>
  <c r="L21"/>
  <c r="J20"/>
  <c r="L20" s="1"/>
  <c r="L68"/>
  <c r="J56"/>
  <c r="L56" s="1"/>
  <c r="L173"/>
  <c r="L199"/>
  <c r="L198"/>
  <c r="L236"/>
  <c r="L286"/>
  <c r="J306"/>
  <c r="L306" s="1"/>
  <c r="G560" l="1"/>
  <c r="L560"/>
  <c r="L563" s="1"/>
  <c r="J560"/>
  <c r="J230"/>
  <c r="L230" s="1"/>
  <c r="I230"/>
  <c r="G434"/>
  <c r="I434" s="1"/>
  <c r="G285"/>
  <c r="I285" s="1"/>
  <c r="I198"/>
  <c r="G172"/>
  <c r="I172" s="1"/>
  <c r="I31"/>
  <c r="I560" s="1"/>
  <c r="I563" s="1"/>
  <c r="G14"/>
  <c r="I14" s="1"/>
  <c r="J172"/>
  <c r="L172" s="1"/>
  <c r="J285"/>
  <c r="L285" s="1"/>
  <c r="J14"/>
  <c r="L14" s="1"/>
  <c r="G10" i="1" l="1"/>
  <c r="I10" s="1"/>
  <c r="G9" l="1"/>
  <c r="I9" s="1"/>
  <c r="G515"/>
  <c r="G519" l="1"/>
  <c r="I515"/>
  <c r="I519" s="1"/>
</calcChain>
</file>

<file path=xl/sharedStrings.xml><?xml version="1.0" encoding="utf-8"?>
<sst xmlns="http://schemas.openxmlformats.org/spreadsheetml/2006/main" count="4296" uniqueCount="614">
  <si>
    <t>Наименование показателей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</si>
  <si>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</si>
  <si>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</si>
  <si>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</si>
  <si>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</si>
  <si>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</si>
  <si>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</si>
  <si>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</si>
  <si>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ВСЕГО РАСХОДОВ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</si>
  <si>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</si>
  <si>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</si>
  <si>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</si>
  <si>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 МО "Усть-Коксинский район" 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</si>
  <si>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</si>
  <si>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</si>
  <si>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</si>
  <si>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</si>
  <si>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</si>
  <si>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</si>
  <si>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</si>
  <si>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</si>
  <si>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</si>
  <si>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</si>
  <si>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</si>
  <si>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11</t>
  </si>
  <si>
    <t xml:space="preserve">Резервный фонд МО "Усть-Коксинский район" РА </t>
  </si>
  <si>
    <t>Другие общегосударственные вопросы</t>
  </si>
  <si>
    <t>13</t>
  </si>
  <si>
    <t>09</t>
  </si>
  <si>
    <t>14</t>
  </si>
  <si>
    <t>Сельское хозяйство и рыболовство</t>
  </si>
  <si>
    <t>05</t>
  </si>
  <si>
    <t>Другие вопросы в области национальной экономики</t>
  </si>
  <si>
    <t>12</t>
  </si>
  <si>
    <t>Коммунальное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</si>
  <si>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</si>
  <si>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</si>
  <si>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</si>
  <si>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Повышение квалификации работников Администрации МО "Усть-Коксинский район" РА</t>
  </si>
  <si>
    <t>Пенсионное обеспечение</t>
  </si>
  <si>
    <t>10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</si>
  <si>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</si>
  <si>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</si>
  <si>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</si>
  <si>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</si>
  <si>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</si>
  <si>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Телевидение и радиовещание</t>
  </si>
  <si>
    <t>Периодическая печать и издательства</t>
  </si>
  <si>
    <t>Молодежная политика и оздоровление детей</t>
  </si>
  <si>
    <t>Культура</t>
  </si>
  <si>
    <t>08</t>
  </si>
  <si>
    <t>Другие вопросы в области культуры, кинематографии</t>
  </si>
  <si>
    <t>Другие вопросы в области образования</t>
  </si>
  <si>
    <t>Охрана семьи и детства</t>
  </si>
  <si>
    <t>Мобилизационная и вневойсковая подготовка</t>
  </si>
  <si>
    <t>Дотации на выравнивание бюджетной обеспеченности субъектов Российской Федерации и муниципальных образований</t>
  </si>
  <si>
    <t>Благоустройство</t>
  </si>
  <si>
    <t>1</t>
  </si>
  <si>
    <t>6</t>
  </si>
  <si>
    <t>Общегосударственные вопросы</t>
  </si>
  <si>
    <t>Непрограммное направление</t>
  </si>
  <si>
    <t>99 0 00 00000</t>
  </si>
  <si>
    <t>Непрограммное направление деятельности Администрации МО "Усть-Коксинский район" РА</t>
  </si>
  <si>
    <t>99 0 00 02000</t>
  </si>
  <si>
    <t>99 0 А0 02200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</si>
  <si>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</si>
  <si>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</si>
  <si>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99 0 00 01000</t>
  </si>
  <si>
    <t>Материально- техническое обеспечение районного Совета Депутатов</t>
  </si>
  <si>
    <t>99 0 А0 01100</t>
  </si>
  <si>
    <t>Расходы на обеспечение функций районного Совета Депутатов</t>
  </si>
  <si>
    <t>99 0 А0 01190</t>
  </si>
  <si>
    <t>Закупка товаров, работ и услуг для обеспечения государственных (муниципальных) нужд</t>
  </si>
  <si>
    <t>99 0 А0 01200</t>
  </si>
  <si>
    <t>99 0 А0 01300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</si>
  <si>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</si>
  <si>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99 0 00 41100</t>
  </si>
  <si>
    <t>99 0 00 45500</t>
  </si>
  <si>
    <t>Материально- техническое обеспечение Администрации МО "Усть-Коксинский район" РА</t>
  </si>
  <si>
    <t>99 0 А0 02100</t>
  </si>
  <si>
    <t>Расходы на выплаты по оплате труда работников Администрации МО "Усть-Коксинский район" РА</t>
  </si>
  <si>
    <t>99 0 А0 02110</t>
  </si>
  <si>
    <t>Расходы на обеспечение функций  Администрации МО "Усть-Коксинский район" РА</t>
  </si>
  <si>
    <t>99 0 А0 02190</t>
  </si>
  <si>
    <t>Иные бюджетные ассигнования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</si>
  <si>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</si>
  <si>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</si>
  <si>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</si>
  <si>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Основное мероприятие "Повышение качества финансового менеджмента главных распорядителей средств бюджета "</t>
  </si>
  <si>
    <t>03 1 02 00000</t>
  </si>
  <si>
    <t>Применение информационно-коммуникационных технологий в сфере  управления муниципальными финансами</t>
  </si>
  <si>
    <t>03 1 02 01000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</si>
  <si>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</si>
  <si>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03 1 03 00000</t>
  </si>
  <si>
    <t>Материально-техническое обеспечение  Финансового управления Администрации МО "Усть-Коксинский район" РА</t>
  </si>
  <si>
    <t>03 1 A3 00100</t>
  </si>
  <si>
    <t>Расходы на выплаты по оплате труда работников Финансового  управления Администрации МО "Усть-Коксинский район" РА</t>
  </si>
  <si>
    <t>03 1 A3 00110</t>
  </si>
  <si>
    <t>Расходы на обеспечение функций работников Финансового управления Администрации МО "Усть-Коксинский район" РА</t>
  </si>
  <si>
    <t>03 1 A3 00190</t>
  </si>
  <si>
    <t>Непрограммное направление деятельности Контрольно-счетного органа Администрации МО "Усть-Коксинский район" РА</t>
  </si>
  <si>
    <t>99 0 00 04000</t>
  </si>
  <si>
    <t>Материально- техническое обеспечение Контрольно-счетного органа Администрации МО "Усть-Коксинский район" РА</t>
  </si>
  <si>
    <t>99 0 А0 04100</t>
  </si>
  <si>
    <t>Расходы на обеспечение функций  Контрольно-счетного органа Администрации МО "Усть-Коксинский район" РА</t>
  </si>
  <si>
    <t>99 0 А0 04190</t>
  </si>
  <si>
    <t>Подготовка и проведение выборов и референдумов  в законодательные органы  местного самоуправления</t>
  </si>
  <si>
    <t>99 0 00 03000</t>
  </si>
  <si>
    <t>99 0 00 0Ш000</t>
  </si>
  <si>
    <t xml:space="preserve">Основное мероприятие "Развитие имиджевого потенциала" </t>
  </si>
  <si>
    <t>01 2 02 00000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</si>
  <si>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</si>
  <si>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01 2 02 01000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</si>
  <si>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</si>
  <si>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02 3 06 00000</t>
  </si>
  <si>
    <t>Осуществление технадзора по объектам капитального строительства и капитального ремонта</t>
  </si>
  <si>
    <t>02 3 06 01000</t>
  </si>
  <si>
    <t>Основное мероприятие "Создание   условий для развития и дальнейшего  совершенствования архивного дела "</t>
  </si>
  <si>
    <t>02 4 01 00000</t>
  </si>
  <si>
    <t>Создание  оптимальных условий для обеспечения сохранности документов и организации работы отдела</t>
  </si>
  <si>
    <t>02 4 01 01000</t>
  </si>
  <si>
    <t>Материально-техническое обеспечение архивного отдела</t>
  </si>
  <si>
    <t>02 4 А1 01100</t>
  </si>
  <si>
    <t>Расходы на выплаты по оплате труда работников архивного отдела</t>
  </si>
  <si>
    <t>02 4 А1 01110</t>
  </si>
  <si>
    <t xml:space="preserve">Обеспечение полномочий в области архивного дела  </t>
  </si>
  <si>
    <t>02 4 01 44900</t>
  </si>
  <si>
    <t>Основное мероприятие "Обеспечение взаимодействия межведомственных органов"</t>
  </si>
  <si>
    <t>02 4 02 00000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</si>
  <si>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</si>
  <si>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02 4 02 01000</t>
  </si>
  <si>
    <t>Организация проведений мероприятий, направленных на укрепление статуса профессий</t>
  </si>
  <si>
    <t>02 4 02 02000</t>
  </si>
  <si>
    <t>Профилактика алкоголизма, наркомании и табакокурения</t>
  </si>
  <si>
    <t>02 4 02 03000</t>
  </si>
  <si>
    <t>Основное мероприятие "Развитие муниципальной службы на территории МО "Усть-Коксинский район" РА"</t>
  </si>
  <si>
    <t>02 4 06 00000</t>
  </si>
  <si>
    <t>Развитие и использование информационного и ресурсного обеспечения</t>
  </si>
  <si>
    <t>02 4 06 01000</t>
  </si>
  <si>
    <t>Содействие становления и развития местного самоуправления</t>
  </si>
  <si>
    <t>02 4 06 03000</t>
  </si>
  <si>
    <t>Основное мероприятие "Формирование эффективной системы управления и распоряжения муниципальным имуществом "</t>
  </si>
  <si>
    <t>03 2 01 00000</t>
  </si>
  <si>
    <t xml:space="preserve">Эффективное управление и распоряжение муниципальной собственностью </t>
  </si>
  <si>
    <t>03 2 01 01000</t>
  </si>
  <si>
    <t xml:space="preserve">Оосуществление государственных полномочий по лицензированию розничной продажи алкогольной продукции </t>
  </si>
  <si>
    <t>99 0 00 42900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</si>
  <si>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</si>
  <si>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99 0 00 45300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</si>
  <si>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</si>
  <si>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99 0 00 45400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</si>
  <si>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</si>
  <si>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</si>
  <si>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99 0 00 51180</t>
  </si>
  <si>
    <t>Межбюджетные трансферты</t>
  </si>
  <si>
    <t>Национальная 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</si>
  <si>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</si>
  <si>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"Защита населения от негативного воздействия вод и ликвидации ее последствий"</t>
  </si>
  <si>
    <t>04 3 02 00000</t>
  </si>
  <si>
    <t>Снижение социальной напряженности населения</t>
  </si>
  <si>
    <t>04 3 02 03000</t>
  </si>
  <si>
    <t>Профилактика терроризма и экстремизма</t>
  </si>
  <si>
    <t>02 4 02 05000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</si>
  <si>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</si>
  <si>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02 4 02 42400</t>
  </si>
  <si>
    <t>Социальное обеспечение и иные выплаты населению</t>
  </si>
  <si>
    <t>02 4 02 S2400</t>
  </si>
  <si>
    <t>Национальная  экономика</t>
  </si>
  <si>
    <t>Основное мероприятие "Развитие  сельского хозяйства и промышленного производства"</t>
  </si>
  <si>
    <t>01 4 01 00000</t>
  </si>
  <si>
    <t>Организация и проведение мероприятий в области сельского хозяйства</t>
  </si>
  <si>
    <t>01 4 01 01000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</si>
  <si>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</si>
  <si>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01 4 01 40100</t>
  </si>
  <si>
    <t>Осуществление государственных полномочий Республики Алтай в сфере обращения с безнадзорными собаками и кошками</t>
  </si>
  <si>
    <t>01 4 01 40300</t>
  </si>
  <si>
    <t>Проведение Всероссийской сельскохозяйственной переписи в 2016 году</t>
  </si>
  <si>
    <t>01 4 01 53910</t>
  </si>
  <si>
    <t>Основное мероприятие "Повышение эффективности управления в Отделе сельского хозяйства"</t>
  </si>
  <si>
    <t>01 4 02 00000</t>
  </si>
  <si>
    <t>Материально-техническое обеспечение Отдела сельского хозяйства</t>
  </si>
  <si>
    <t>01 4 A2 00100</t>
  </si>
  <si>
    <t>Расходы на выплаты по оплате труда работников Отдела сельского хозяйства</t>
  </si>
  <si>
    <t>01 4 A2 00110</t>
  </si>
  <si>
    <t>Расходы на обеспечение функций работников Отдела сельского хозяйства</t>
  </si>
  <si>
    <t>01 4 A2 00190</t>
  </si>
  <si>
    <t>Основное мероприятие "Развитие транспортной инфраструктуры"</t>
  </si>
  <si>
    <t>04 1 03 00000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</si>
  <si>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</si>
  <si>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04 1 03 01Д00</t>
  </si>
  <si>
    <t>Основное мероприятие "Поддержка малого и среднего предпринимательства на территории МО "Усть-Коксинский район" РА"</t>
  </si>
  <si>
    <t>01 3 01 00000</t>
  </si>
  <si>
    <t xml:space="preserve">Создание условий для экономического роста и увеличения занятости населения в реальном секторе экономики </t>
  </si>
  <si>
    <t>01 3 01 10000</t>
  </si>
  <si>
    <t>Расходы на  государственную поддержку малого и среднего предпринимательства, включая крестьянские (фермерские) хозяйства</t>
  </si>
  <si>
    <t>01 3 01 L0641</t>
  </si>
  <si>
    <t>Создание и развитие инфраструктуры поддержки субъектов малого и среднего предпринимательства</t>
  </si>
  <si>
    <t>01 3 01 02000</t>
  </si>
  <si>
    <t>Основное мероприятие "Повышение эффективности использования земельных участков "</t>
  </si>
  <si>
    <t>03 2 02 00000</t>
  </si>
  <si>
    <t xml:space="preserve">Совершенствование системы учета земельных участков, находящихся в государственной собственности, собственность на которые не разграничена </t>
  </si>
  <si>
    <t>03 2 02 01000</t>
  </si>
  <si>
    <t>Улучшение контроля поступления платежей за арендуемые земельные участки</t>
  </si>
  <si>
    <t>03 2 02 02000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</si>
  <si>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</si>
  <si>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03 2 02 03000</t>
  </si>
  <si>
    <t>Жилищно-коммунальное хозяйство</t>
  </si>
  <si>
    <t>Основное мероприятие "Развитие и модернизация объектов коммунальной инфраструктуры "</t>
  </si>
  <si>
    <t>04 1 01 00000</t>
  </si>
  <si>
    <t>Развитие и модернизация систем водоснабжения</t>
  </si>
  <si>
    <t>04 1 01 01000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</si>
  <si>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</si>
  <si>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04 1 01 01И20</t>
  </si>
  <si>
    <t>Модернизация систем теплоснабжения</t>
  </si>
  <si>
    <t>04 1 01 02000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</si>
  <si>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</si>
  <si>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04 1 01 41900</t>
  </si>
  <si>
    <t>Основное мероприятие "Энергосбережение и повышение энергетической эффективности в жилищно-коммунальном хозяйстве"</t>
  </si>
  <si>
    <t>04 2 02 00000</t>
  </si>
  <si>
    <t>Внедрение механизма энергосберегающего производства и потребление организаций коммунального комплекса</t>
  </si>
  <si>
    <t>04 2 02 02000</t>
  </si>
  <si>
    <t>Основное мероприятие "Развитие и модернизация инфраструктуры"</t>
  </si>
  <si>
    <t>04 3 01 00000</t>
  </si>
  <si>
    <t>Создание условий для развития инфраструктуры в соответствии со стандартами качества</t>
  </si>
  <si>
    <t>04 3 01 01000</t>
  </si>
  <si>
    <t>Капитальные вложения в объекты государственной (муниципальной) собственности</t>
  </si>
  <si>
    <t>Обустройство территорий посредством строительства объектов инженерной инфраструктуры</t>
  </si>
  <si>
    <t>04 3 01 02000</t>
  </si>
  <si>
    <t>Повышение устойчивости функционирования систем благоустройства</t>
  </si>
  <si>
    <t>04 1 01 03000</t>
  </si>
  <si>
    <t>Иные межбюджетные трансферты на осуществление переданных полномочий по организации утилизации отходов (буртовке)</t>
  </si>
  <si>
    <t>04 1 01 03И10</t>
  </si>
  <si>
    <t>Образование</t>
  </si>
  <si>
    <t>Основное мероприятие "Развитие дошкольного образования муниципального образования "Усть-Коксинский район"</t>
  </si>
  <si>
    <t>02 3 01 00000</t>
  </si>
  <si>
    <t>Обеспечение условий функционирования  дошкольных учреждений</t>
  </si>
  <si>
    <t>02 3 01 01000</t>
  </si>
  <si>
    <t>Предоставление субсидий бюджетным, автономным учреждениям и иным некоммерческим организациям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</si>
  <si>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</si>
  <si>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02 3 01 44300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</si>
  <si>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</si>
  <si>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02 3 01 44500</t>
  </si>
  <si>
    <t>Выполнение работ по строительству и реконструкции зданий и сооружений</t>
  </si>
  <si>
    <t>02 3 06 02000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</si>
  <si>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</si>
  <si>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02 3 06 L059П</t>
  </si>
  <si>
    <t>Основное мероприятие "Развитие  общего образования муниципального образования "Усть-Коксинский район"</t>
  </si>
  <si>
    <t>02 3 02 00000</t>
  </si>
  <si>
    <t>02 3 02 01000</t>
  </si>
  <si>
    <t>02 3 02 44300</t>
  </si>
  <si>
    <t>02 3 02 44500</t>
  </si>
  <si>
    <t>Выплата ежемесячной надбавки к заработной плате педагогическим работникам, отнесенным к категории молодых специалистов</t>
  </si>
  <si>
    <t>02 3 02 S4500</t>
  </si>
  <si>
    <t xml:space="preserve">Обеспечение доступа к сети Интернет в образовательных </t>
  </si>
  <si>
    <t>02 3 02 44200</t>
  </si>
  <si>
    <t xml:space="preserve">Обеспечение питанием учащихся из малообеспеченных семей  </t>
  </si>
  <si>
    <t>02 3 02 44400</t>
  </si>
  <si>
    <t>02 3 02 S4400</t>
  </si>
  <si>
    <t>Основное мероприятие "Создание условий для успешной социализации и эффективной самоорганизации молодежи"</t>
  </si>
  <si>
    <t>02 3 04 00000</t>
  </si>
  <si>
    <t>Содействовать воспитанию у молодежи чувства патриотизма и гражданской ответственности</t>
  </si>
  <si>
    <t>02 3 04 02000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</si>
  <si>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</si>
  <si>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02 3 08 00000</t>
  </si>
  <si>
    <t>Обеспечение пожарной безопасности объектов образования</t>
  </si>
  <si>
    <t>02 3 08 01000</t>
  </si>
  <si>
    <t>Основное мероприятие "Энергосбережение  и повышение энергетической эффективности в бюджетных учреждениях "</t>
  </si>
  <si>
    <t>04 2 01 00000</t>
  </si>
  <si>
    <t>Обеспечение энергосбережения в объектах социальной сферы</t>
  </si>
  <si>
    <t>04 2 01 01000</t>
  </si>
  <si>
    <t>Основное мероприятие "Развитие дополнительного образования физкультурно-спортивного направления "</t>
  </si>
  <si>
    <t>02 2 02 00000</t>
  </si>
  <si>
    <t xml:space="preserve">Создание условий для предоставления услуги физкультурно-спортивного направления </t>
  </si>
  <si>
    <t>02 2 02 01000</t>
  </si>
  <si>
    <t>Основное мероприятие "Сохранение и развитие дополнительного образования "</t>
  </si>
  <si>
    <t>02 3 07 00000</t>
  </si>
  <si>
    <t>Создание условий для сохранения и развития дополнительного образования в сфере культуры и искусства</t>
  </si>
  <si>
    <t>02 3 07 01000</t>
  </si>
  <si>
    <t>Создание условий для сохранения и развития дополнительного образования в МОУДОД  Усть-Коксинская  ДШИ</t>
  </si>
  <si>
    <t>02 3 07 01001</t>
  </si>
  <si>
    <t>Создание условий для сохранения и развития дополнительного образования в МОУДОД  Чендекская  ДШИ</t>
  </si>
  <si>
    <t>02 3 07 01002</t>
  </si>
  <si>
    <t xml:space="preserve">Создание условий для развития  творческих способностей детей в системе дополнительного образования </t>
  </si>
  <si>
    <t>02 3 07 02000</t>
  </si>
  <si>
    <t xml:space="preserve">Создание условий для качественного предоставления услуг в сфере отдыха и оздоровления </t>
  </si>
  <si>
    <t>02 3 07 03000</t>
  </si>
  <si>
    <t>Обеспечение условий для предоставления общеобразовательной услуги</t>
  </si>
  <si>
    <t>99 0 К0 02000</t>
  </si>
  <si>
    <t>Совершенствование механизмов вовлечения молодежи в социально-активную деятельность</t>
  </si>
  <si>
    <t>02 3 04 01000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</si>
  <si>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</si>
  <si>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Основное мероприятие "Повышение эффективности управления в  Управлении образования "</t>
  </si>
  <si>
    <t>02 3 09 00000</t>
  </si>
  <si>
    <t>Материально-техническое обеспечение Управления образования</t>
  </si>
  <si>
    <t>02 3 A9 00100</t>
  </si>
  <si>
    <t>Расходы на выплаты по оплате труда работников Управления образования</t>
  </si>
  <si>
    <t>02 3 A9 00110</t>
  </si>
  <si>
    <t xml:space="preserve">Расходы на обеспечение функций работников Управления </t>
  </si>
  <si>
    <t>02 3 A9 00190</t>
  </si>
  <si>
    <t>Материально-техническое обеспечение централизованой бухгалтерии  Управления  образования</t>
  </si>
  <si>
    <t>02 3 Ц9 00100</t>
  </si>
  <si>
    <t>Расходы на обеспечение функций работников централизованой бухгалтерии  Управления  образования</t>
  </si>
  <si>
    <t>02 3 Ц9 00190</t>
  </si>
  <si>
    <t>Культура, кинематография</t>
  </si>
  <si>
    <t>Основное мероприятие "Сохранение и развитие культурно-досуговой деятельности"</t>
  </si>
  <si>
    <t>02 1 01 00000</t>
  </si>
  <si>
    <t>Создание условий для обеспечения и развития культурно-досуговых услуг</t>
  </si>
  <si>
    <t>02 1 01 01000</t>
  </si>
  <si>
    <t>Основное мероприятие "Сохранение и развитие культурно-исторического наследия"</t>
  </si>
  <si>
    <t>02 1 02 00000</t>
  </si>
  <si>
    <t>Создание условий для обеспечения сохранности объектов культурного наследия</t>
  </si>
  <si>
    <t>02 1 02 01000</t>
  </si>
  <si>
    <t>Основное мероприятие "Повышение уровня и качества предоставления библиотечных услуг"</t>
  </si>
  <si>
    <t>02 1 04 00000</t>
  </si>
  <si>
    <t>Создание условий для предоставления библиотечных услуг</t>
  </si>
  <si>
    <t>02 1 04 01000</t>
  </si>
  <si>
    <t>Комплектование книжных фондов библиотек муниципальных образований</t>
  </si>
  <si>
    <t>02 1 04 51440</t>
  </si>
  <si>
    <t>02 1 04 L1440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</si>
  <si>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</si>
  <si>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02 1 06 00000</t>
  </si>
  <si>
    <t>Выполнение работ по капитальному ремонту зданий и сооружений учреждений культуры для дальнейшей эксплуатации</t>
  </si>
  <si>
    <t>02 1 06 01000</t>
  </si>
  <si>
    <t xml:space="preserve">Мероприятия по грантовой  поддержке местных инициатив граждан, проживающих в сельской местности </t>
  </si>
  <si>
    <t>02 1 06 R0181</t>
  </si>
  <si>
    <t>Основное мероприятие "Повышение эффективности управления в Отделе культуры"</t>
  </si>
  <si>
    <t>02 1 07 00000</t>
  </si>
  <si>
    <t>Материально-техническое обеспечение Отдела культуры</t>
  </si>
  <si>
    <t>02 1 А7 00100</t>
  </si>
  <si>
    <t>Расходы на выплаты по оплате труда работников Отдела культуры</t>
  </si>
  <si>
    <t>02 1 А7 00110</t>
  </si>
  <si>
    <t>Материально-техническое обеспечение централизованой бухгалтерии Отдела культуры</t>
  </si>
  <si>
    <t>02 1 Ц7 00100</t>
  </si>
  <si>
    <t>Расходы на обеспечение функций работников централизованой бухгалтерии Отдела культуры</t>
  </si>
  <si>
    <t>02 1 Ц7 00190</t>
  </si>
  <si>
    <t>Социальная политика</t>
  </si>
  <si>
    <t xml:space="preserve">Предоставление гарантий муниципальным служащим </t>
  </si>
  <si>
    <t>02 4 06 04000</t>
  </si>
  <si>
    <t>Основное мероприятие "Обеспечение доступным и комфортным жильем населения"</t>
  </si>
  <si>
    <t>04 1 02 00000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</si>
  <si>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</si>
  <si>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04 1 02 04000</t>
  </si>
  <si>
    <t>Предоставление социальных выплат на строительство и приобретение жилья</t>
  </si>
  <si>
    <t>04 1 02 04001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</si>
  <si>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</si>
  <si>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04 1 02 51350</t>
  </si>
  <si>
    <t xml:space="preserve">Обеспечение жильем граждан Российской Федерации, проживающих в сельской местности </t>
  </si>
  <si>
    <t>04 1 02 R0182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</si>
  <si>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</si>
  <si>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</si>
  <si>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</si>
  <si>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Физическая культура и спорт</t>
  </si>
  <si>
    <t>Основное мероприятие "Развитие физической культуры и спорта"</t>
  </si>
  <si>
    <t>02 2 01 00000</t>
  </si>
  <si>
    <t>Увеличение уровня обеспеченности района спортивными сооружениями</t>
  </si>
  <si>
    <t>02 2 01 03000</t>
  </si>
  <si>
    <t>Популяризация физической культуры и спорта</t>
  </si>
  <si>
    <t>02 2 01 01000</t>
  </si>
  <si>
    <t>Совершенствование системы подготовки спортивного резерва</t>
  </si>
  <si>
    <t>02 2 01 02000</t>
  </si>
  <si>
    <t>Средства массовой информации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</si>
  <si>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</si>
  <si>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>02 4 08 00000</t>
  </si>
  <si>
    <t xml:space="preserve">Производство и выпуск радио "Беловодье" </t>
  </si>
  <si>
    <t>02 4 08 02000</t>
  </si>
  <si>
    <t xml:space="preserve">Производство и выпуск газеты "Уймонские вести" </t>
  </si>
  <si>
    <t>02 4 08 01000</t>
  </si>
  <si>
    <t>Обслуживание государственного и муниципального долга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</si>
  <si>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</si>
  <si>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03 1 01 00000</t>
  </si>
  <si>
    <t>Обеспечение проведения взвешенной долговой политики</t>
  </si>
  <si>
    <t>03 1 01 01000</t>
  </si>
  <si>
    <t>Обслуживание государственного (муниципального) долга</t>
  </si>
  <si>
    <t>Межбюджетные трансферты общего характера бюджетам бюджетной системы Российской Федерации</t>
  </si>
  <si>
    <t>Создание условий для сбалансированности местных бюджетов сельских поселений</t>
  </si>
  <si>
    <t>03 1 01 02000</t>
  </si>
  <si>
    <t>Дотация на выравнивание из районного фонда финансовой поддержки поселений</t>
  </si>
  <si>
    <t>03 1 01 02V10</t>
  </si>
  <si>
    <t>Дотация на выравнивание из районного фонда финансовой поддержки поселений за счет средств республиканского бюджета</t>
  </si>
  <si>
    <t>03 1 01 02V20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</si>
  <si>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</si>
  <si>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3 01 R018П</t>
  </si>
  <si>
    <t>2</t>
  </si>
  <si>
    <t>Разработка и реализация документов территориального планирования, документации по планировке территории</t>
  </si>
  <si>
    <t>Планирование развития территории района, разработка документации по планировке территории</t>
  </si>
  <si>
    <t>04 1 02 02000</t>
  </si>
  <si>
    <t>04 1 02 02001</t>
  </si>
  <si>
    <t>200</t>
  </si>
  <si>
    <t>03 1 01 02И90</t>
  </si>
  <si>
    <t>500</t>
  </si>
  <si>
    <t>Прочие межбюджетные трансферты общего характера</t>
  </si>
  <si>
    <t>Иные межбюджетные трансферты</t>
  </si>
  <si>
    <t>04 1 02 04002</t>
  </si>
  <si>
    <t>Мероприятия, направленные на улучшение жилищных условий граждан, проживающих в сельской местности</t>
  </si>
  <si>
    <t>02 4 07 00000</t>
  </si>
  <si>
    <t>02 4 07 01000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</si>
  <si>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</si>
  <si>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</si>
  <si>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02 3 08 02000</t>
  </si>
  <si>
    <t>Обеспечение безопасной эксплуатации электрооборудования и электрических сетей объектов образования</t>
  </si>
  <si>
    <t>600</t>
  </si>
  <si>
    <t>02 3 06 03000</t>
  </si>
  <si>
    <t>Проведение капитального ремонта объектов общеобразовательных учреждений</t>
  </si>
  <si>
    <t>02 3 02 44100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</si>
  <si>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</si>
  <si>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04 1 0103100</t>
  </si>
  <si>
    <t>Организации утилизации отходов (буртовка)</t>
  </si>
  <si>
    <t>04 1 02 05000</t>
  </si>
  <si>
    <t>Жилищное хозяйство</t>
  </si>
  <si>
    <t>Обеспечение мероприятий по капитальному ремонту общего имущества в многоквартирных домах</t>
  </si>
  <si>
    <t>01 3 01 R0641</t>
  </si>
  <si>
    <t>800</t>
  </si>
  <si>
    <t>01 3 01 S0641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</si>
  <si>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</si>
  <si>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Расходы на государственную поддержку малого и среднего предпринимательства, включая крестьянские (фермерские) хозяйства</t>
  </si>
  <si>
    <t>04 3 02 02000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</si>
  <si>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</si>
  <si>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</si>
  <si>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</si>
  <si>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</si>
  <si>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</si>
  <si>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</si>
  <si>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</si>
  <si>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</si>
  <si>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</si>
  <si>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 xml:space="preserve">"Усть-Коксинский район" Республики Алтай 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</si>
  <si>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</si>
  <si>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</si>
  <si>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</si>
  <si>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04 1 01 41300</t>
  </si>
  <si>
    <t>04 1 01 S1300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</si>
  <si>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</si>
  <si>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04 3 01 40800</t>
  </si>
  <si>
    <t>400</t>
  </si>
  <si>
    <t>04 3 01 S0800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</si>
  <si>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</si>
  <si>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02 3 06 50970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</si>
  <si>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</si>
  <si>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</si>
  <si>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04 1 02 50182</t>
  </si>
  <si>
    <t>04 1 02 50200</t>
  </si>
  <si>
    <t>04 1 02 L0200</t>
  </si>
  <si>
    <t>04 1 02 R0200</t>
  </si>
  <si>
    <t>Реализация мероприятий федеральной целевой программы "Культура России (2012-2018 годы.)"</t>
  </si>
  <si>
    <t>02 3 07 50140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</si>
  <si>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</si>
  <si>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02 1 01 01M00</t>
  </si>
  <si>
    <t>02 1 01 51480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</si>
  <si>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</si>
  <si>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</si>
  <si>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03 1 01 50181</t>
  </si>
  <si>
    <t>03 1 01 R0181</t>
  </si>
  <si>
    <t>Резервные фонды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</si>
  <si>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</si>
  <si>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</si>
  <si>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Обслуживание государственного внутреннего  и муниципального долга</t>
  </si>
  <si>
    <t>Мероприятия по грантовой поддержке местных инициатив граждан, проживающих в сельской местности</t>
  </si>
  <si>
    <t>01 3 01 50641</t>
  </si>
  <si>
    <t>Государственная поддержка малого и среднего предпринимательства, включая крестьянские (фермерские) хозяйства</t>
  </si>
  <si>
    <t>04 1 02 03М00</t>
  </si>
  <si>
    <t>01 4 01 50181</t>
  </si>
  <si>
    <t>01 4 01 R0181</t>
  </si>
  <si>
    <t>02 3 07 L0140</t>
  </si>
  <si>
    <t>02 1 04 50140</t>
  </si>
  <si>
    <t>02 1 04 L0140</t>
  </si>
  <si>
    <t>02 1 04 51460</t>
  </si>
  <si>
    <t>02 4 07 50270</t>
  </si>
  <si>
    <t>02 4 07 L0270</t>
  </si>
  <si>
    <t>Основное мероприятие "Развитие сельского хозяйства и промышленного производства"</t>
  </si>
  <si>
    <t>04 1 02 03000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</si>
  <si>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</si>
  <si>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</si>
  <si>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</si>
  <si>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</si>
  <si>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на 2018-2019 года.</t>
  </si>
  <si>
    <t>7</t>
  </si>
  <si>
    <t>2018г.</t>
  </si>
  <si>
    <t>Изменения на 2018 год (+;-)</t>
  </si>
  <si>
    <t>Итого с учетом изменений на  2018 год</t>
  </si>
  <si>
    <t>2019г.</t>
  </si>
  <si>
    <t>Изменения на 2019 год (+;-)</t>
  </si>
  <si>
    <t>Итого с учетом изменений на  2019 год</t>
  </si>
  <si>
    <t>Итого условно утверждаемые расходы</t>
  </si>
  <si>
    <t>99</t>
  </si>
  <si>
    <t>99 0 99 99000</t>
  </si>
  <si>
    <t>999</t>
  </si>
  <si>
    <t xml:space="preserve">к  решению "О бюджете муниципального  </t>
  </si>
  <si>
    <t>Непрограммное направление деятельности районного Совета Депутатов</t>
  </si>
  <si>
    <t>Проведение капитального ремонта объектов учреждений образования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</si>
  <si>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</si>
  <si>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</si>
  <si>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"Формирование доступной среды для инвалидов и других маломобильных групп населения на территории МО "Усть-Коксинский район" РА "</t>
  </si>
  <si>
    <t>02 5 02 01000</t>
  </si>
  <si>
    <t>02 5 02 00000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</si>
  <si>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</si>
  <si>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</si>
  <si>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</si>
  <si>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02 5 02 03000</t>
  </si>
  <si>
    <t>02 5 02 42400</t>
  </si>
  <si>
    <t>02 5 02 S2400</t>
  </si>
  <si>
    <t>02 3 04 47698</t>
  </si>
  <si>
    <t>02 3 01 43895</t>
  </si>
  <si>
    <t>Водное хозяйство</t>
  </si>
  <si>
    <t>04 3 01 47900</t>
  </si>
  <si>
    <t>Основное мероприятие "Развитие и модернизация  инфраструктуры"</t>
  </si>
  <si>
    <t>Мероприятия по внесению изменений в документы территориального планирования</t>
  </si>
  <si>
    <t>Разработка комплексной схемы организации дорожного движения</t>
  </si>
  <si>
    <t>04 1 03 48000</t>
  </si>
  <si>
    <t>Приложение 15</t>
  </si>
  <si>
    <t>03 2 01 03000</t>
  </si>
  <si>
    <t>Содержание муниципального имущества</t>
  </si>
  <si>
    <t xml:space="preserve"> на 2017 год и плановый период 2018 и 2019 годов"</t>
  </si>
  <si>
    <t xml:space="preserve">образования "Усть-Коксинский район" РА на 2017 год </t>
  </si>
  <si>
    <t>и плановый период 2018 и 2019 годов"</t>
  </si>
  <si>
    <t>8</t>
  </si>
  <si>
    <t>9</t>
  </si>
  <si>
    <t>99 0К0 02000</t>
  </si>
  <si>
    <t>Обеспечение условий функционирования дошкольных учреждений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</si>
  <si>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</si>
  <si>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</si>
  <si>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</si>
  <si>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02 5 01 00000</t>
  </si>
  <si>
    <t>02 5 01 01000</t>
  </si>
  <si>
    <t>Начальное профессиональное образование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</si>
  <si>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</si>
  <si>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</si>
  <si>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</si>
  <si>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02 2 02 S4500</t>
  </si>
  <si>
    <t>Транспорт</t>
  </si>
  <si>
    <t>Расходы по приобретению специализированной техники в целях реализации вопросов местного значения</t>
  </si>
  <si>
    <t>04 1 03 48300</t>
  </si>
  <si>
    <t>Основное мероприятие "Формирование эффективной системы управления и распоряжения муниципальным имуществом"</t>
  </si>
  <si>
    <t>Эффективное управление и распоряжение муниципальной собственностью</t>
  </si>
  <si>
    <t>02 3 06 46200</t>
  </si>
  <si>
    <t>02 3 06S6200</t>
  </si>
  <si>
    <t>Основное мероприятие "Формирование доступной среды для инвалидов и других маломобильных групп населения на территории МО "Усть-Коксинский район" РА"</t>
  </si>
  <si>
    <t>Мероприятия государственной программы Российской Федерации "Доступная среда"</t>
  </si>
  <si>
    <t>02 4 07 R0272</t>
  </si>
  <si>
    <t>02 3 02 S4100</t>
  </si>
  <si>
    <t>Проведение капитального ремонта зданий и материально-технического обеспечения учреждений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</si>
  <si>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</si>
  <si>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02 3 06 44100</t>
  </si>
  <si>
    <t>02 3 06 S4100</t>
  </si>
  <si>
    <t>02 3 06 47700</t>
  </si>
  <si>
    <t>02 3 06 S7700</t>
  </si>
  <si>
    <t>02 3 06 R0972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</si>
  <si>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</si>
  <si>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02 3 10 00000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</si>
  <si>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</si>
  <si>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02 1 01R5580</t>
  </si>
  <si>
    <t>Иные межбюджетные трансферты на мероприятия по внесению изменений в документы территориального планирования</t>
  </si>
  <si>
    <t>04 3 01 01И90</t>
  </si>
  <si>
    <t>04 1 03 422Д0</t>
  </si>
  <si>
    <t>Приложение 12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</si>
  <si>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образования"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</si>
  <si>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</si>
  <si>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</si>
  <si>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03 1 01 0Ш000</t>
  </si>
  <si>
    <t>Иные межбюджетные трансферты за счет средств резервного фонда МО "Усть-Коксинский район" РА</t>
  </si>
  <si>
    <t>04 3 02 0Ш000</t>
  </si>
  <si>
    <t>Предупреждение чрезвычайных ситуаций природного характера, связанных с подтоплением за счет средств резервного фонда МО "Усть-Коксинский район" РА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</si>
  <si>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</si>
  <si>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>01 3 01 S7000</t>
  </si>
  <si>
    <t>01 3 01 47000</t>
  </si>
  <si>
    <t>04 2 02 41300</t>
  </si>
  <si>
    <t>04 2 02 S1300</t>
  </si>
  <si>
    <t>Содержание муниципального имущества за счет средств резервного фонда МО "Усть-Коксинский район" РА</t>
  </si>
  <si>
    <t>03 2 01 0000</t>
  </si>
  <si>
    <t>03 2 01 Ш000</t>
  </si>
  <si>
    <t>Основное мероприятие "Энергосбережение и повышение энергетической эффективности в бюджетных учреждениях"</t>
  </si>
  <si>
    <t>02 5 02 46200</t>
  </si>
  <si>
    <t>02 5 02 S6200</t>
  </si>
  <si>
    <t>Повышение оплаты труда педагогических работников образовательных организаций дополнительного образования детей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</si>
  <si>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</si>
  <si>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02 2 02 47800</t>
  </si>
  <si>
    <t>02 3 07 47800</t>
  </si>
  <si>
    <t>Материально–техническое обеспечение МКУ  "Центр по обслуживанию ОО" МО "Усть-Коксинский район" Республики Алтай"</t>
  </si>
  <si>
    <t>02 3 Е9 00100</t>
  </si>
  <si>
    <t>02 3 Е9 00190</t>
  </si>
  <si>
    <t>Повышение оплаты труда работников муниципальных учреждений культуры</t>
  </si>
  <si>
    <t>02 1 02 45100</t>
  </si>
  <si>
    <t>02 1 01 45100</t>
  </si>
  <si>
    <t>02 1 04 45100</t>
  </si>
  <si>
    <t>Поддержка отрасли культуры</t>
  </si>
  <si>
    <t>02 1 04 R5192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</si>
  <si>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</si>
  <si>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</si>
  <si>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</si>
  <si>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02 1 Е7 00190</t>
  </si>
  <si>
    <t>Укрепление института семьи, повышение статуса семьи в обществе, возрождение и сохранение духовно-нравственных традиций семейных отношений, поднятие престижа разных профессий</t>
  </si>
  <si>
    <t>02 3 10 01000</t>
  </si>
  <si>
    <t>Организация и проведение мероприятий в области образования</t>
  </si>
  <si>
    <t>02 1 01 S5100</t>
  </si>
  <si>
    <t>04 1 03 S8300</t>
  </si>
  <si>
    <t>02 3 06 S6200</t>
  </si>
  <si>
    <t>Обустройство территорий посредством строительства объектов инженерной инфраструктуры (развитие систем водоснабжения и водоотведения)</t>
  </si>
  <si>
    <t>04 3 014200П</t>
  </si>
  <si>
    <t>04 3 01 S200П</t>
  </si>
  <si>
    <t>02 1 04 S5100</t>
  </si>
  <si>
    <t>04 1 03 S22Д0</t>
  </si>
  <si>
    <t>02 4 07 S0272</t>
  </si>
  <si>
    <t>02 3 06 S0972</t>
  </si>
  <si>
    <t>02 1 01S5580</t>
  </si>
  <si>
    <t>02 1 04 S5192</t>
  </si>
  <si>
    <t>к  отчету "Об исполнении бюджета</t>
  </si>
  <si>
    <t>(рублей)</t>
  </si>
  <si>
    <t>МО "Усть-Коксинский район" за 2017 год"</t>
  </si>
  <si>
    <t>Уточненный план на год, руб.</t>
  </si>
  <si>
    <t>Исполнено, руб.</t>
  </si>
  <si>
    <t xml:space="preserve">Процент исполнения,% </t>
  </si>
  <si>
    <t>Молодежная политика</t>
  </si>
  <si>
    <t xml:space="preserve">Дополнительное образование детей
</t>
  </si>
  <si>
    <t>Приложение 8</t>
  </si>
  <si>
    <t>Исполнение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"Усть-Коксинский район"   за 2017 год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</si>
</sst>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00000"/>
    <numFmt numFmtId="165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ahoma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ahoma"/>
      <family val="2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top" wrapText="1"/>
    </xf>
    <xf numFmtId="49" fontId="5" fillId="2" borderId="0" xfId="0" applyNumberFormat="1" applyFont="1" applyFill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vertical="center"/>
    </xf>
    <xf numFmtId="0" fontId="0" fillId="2" borderId="0" xfId="0" applyFill="1"/>
    <xf numFmtId="0" fontId="3" fillId="2" borderId="0" xfId="0" applyFont="1" applyFill="1" applyAlignment="1"/>
    <xf numFmtId="0" fontId="5" fillId="2" borderId="0" xfId="0" applyFont="1" applyFill="1"/>
    <xf numFmtId="0" fontId="11" fillId="2" borderId="0" xfId="0" applyFont="1" applyFill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49" fontId="14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4" fontId="12" fillId="2" borderId="1" xfId="1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" fontId="15" fillId="2" borderId="1" xfId="1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7" fillId="2" borderId="0" xfId="0" applyFont="1" applyFill="1"/>
    <xf numFmtId="4" fontId="18" fillId="2" borderId="1" xfId="1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left" vertical="center" wrapText="1"/>
    </xf>
    <xf numFmtId="164" fontId="15" fillId="2" borderId="1" xfId="0" applyNumberFormat="1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vertical="center"/>
    </xf>
    <xf numFmtId="0" fontId="15" fillId="2" borderId="2" xfId="0" applyNumberFormat="1" applyFont="1" applyFill="1" applyBorder="1" applyAlignment="1">
      <alignment horizontal="left" vertical="center" wrapText="1"/>
    </xf>
    <xf numFmtId="4" fontId="5" fillId="2" borderId="0" xfId="0" applyNumberFormat="1" applyFont="1" applyFill="1"/>
    <xf numFmtId="4" fontId="15" fillId="2" borderId="0" xfId="1" applyNumberFormat="1" applyFont="1" applyFill="1" applyBorder="1" applyAlignment="1">
      <alignment horizontal="center" vertical="center" wrapText="1"/>
    </xf>
    <xf numFmtId="4" fontId="12" fillId="2" borderId="0" xfId="1" applyNumberFormat="1" applyFont="1" applyFill="1" applyBorder="1" applyAlignment="1">
      <alignment horizontal="center" vertical="center" wrapText="1"/>
    </xf>
    <xf numFmtId="4" fontId="18" fillId="2" borderId="4" xfId="1" applyNumberFormat="1" applyFont="1" applyFill="1" applyBorder="1" applyAlignment="1">
      <alignment horizontal="center" vertical="center"/>
    </xf>
    <xf numFmtId="4" fontId="18" fillId="2" borderId="0" xfId="1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 wrapText="1"/>
    </xf>
    <xf numFmtId="49" fontId="21" fillId="2" borderId="2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/>
    <xf numFmtId="49" fontId="12" fillId="2" borderId="1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49" fontId="24" fillId="2" borderId="3" xfId="0" applyNumberFormat="1" applyFont="1" applyFill="1" applyBorder="1" applyAlignment="1">
      <alignment horizontal="center" vertical="top" wrapText="1"/>
    </xf>
    <xf numFmtId="49" fontId="13" fillId="2" borderId="3" xfId="0" applyNumberFormat="1" applyFont="1" applyFill="1" applyBorder="1" applyAlignment="1">
      <alignment horizontal="right" vertical="top" wrapText="1"/>
    </xf>
    <xf numFmtId="43" fontId="22" fillId="0" borderId="1" xfId="1" applyFont="1" applyFill="1" applyBorder="1" applyAlignment="1">
      <alignment horizontal="center" vertical="center" wrapText="1"/>
    </xf>
    <xf numFmtId="165" fontId="22" fillId="0" borderId="1" xfId="2" applyNumberFormat="1" applyFont="1" applyFill="1" applyBorder="1" applyAlignment="1">
      <alignment horizontal="center" vertical="center" wrapText="1"/>
    </xf>
    <xf numFmtId="4" fontId="25" fillId="2" borderId="1" xfId="1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/>
    </xf>
    <xf numFmtId="0" fontId="23" fillId="2" borderId="0" xfId="0" applyFont="1" applyFill="1" applyAlignment="1">
      <alignment horizontal="right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20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00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17"/>
  <sheetViews>
    <sheetView tabSelected="1" view="pageBreakPreview" topLeftCell="A210" zoomScale="112" zoomScaleSheetLayoutView="112" workbookViewId="0">
      <selection activeCell="G15" sqref="G15"/>
    </sheetView>
  </sheetViews>
  <sheetFormatPr defaultRowHeight="13.2"/>
  <cols>
    <col min="1" max="1" width="4.109375" style="19" customWidth="1"/>
    <col min="2" max="2" width="45.44140625" style="9" customWidth="1"/>
    <col min="3" max="3" width="7.6640625" style="10" customWidth="1"/>
    <col min="4" max="4" width="8.109375" style="10" customWidth="1"/>
    <col min="5" max="5" width="12" style="10" customWidth="1"/>
    <col min="6" max="6" width="9" style="10" customWidth="1"/>
    <col min="7" max="7" width="14.5546875" style="10" customWidth="1"/>
    <col min="8" max="8" width="15.33203125" style="11" customWidth="1"/>
    <col min="9" max="9" width="13.88671875" style="10" customWidth="1"/>
    <col min="10" max="10" width="16.33203125" style="19" customWidth="1"/>
    <col min="11" max="252" width="9.109375" style="19"/>
    <col min="253" max="253" width="3.5546875" style="19" customWidth="1"/>
    <col min="254" max="254" width="40.88671875" style="19" customWidth="1"/>
    <col min="255" max="255" width="5.109375" style="19" customWidth="1"/>
    <col min="256" max="257" width="4.33203125" style="19" customWidth="1"/>
    <col min="258" max="258" width="8.5546875" style="19" customWidth="1"/>
    <col min="259" max="259" width="6.6640625" style="19" customWidth="1"/>
    <col min="260" max="260" width="11.33203125" style="19" customWidth="1"/>
    <col min="261" max="261" width="12.33203125" style="19" customWidth="1"/>
    <col min="262" max="508" width="9.109375" style="19"/>
    <col min="509" max="509" width="3.5546875" style="19" customWidth="1"/>
    <col min="510" max="510" width="40.88671875" style="19" customWidth="1"/>
    <col min="511" max="511" width="5.109375" style="19" customWidth="1"/>
    <col min="512" max="513" width="4.33203125" style="19" customWidth="1"/>
    <col min="514" max="514" width="8.5546875" style="19" customWidth="1"/>
    <col min="515" max="515" width="6.6640625" style="19" customWidth="1"/>
    <col min="516" max="516" width="11.33203125" style="19" customWidth="1"/>
    <col min="517" max="517" width="12.33203125" style="19" customWidth="1"/>
    <col min="518" max="764" width="9.109375" style="19"/>
    <col min="765" max="765" width="3.5546875" style="19" customWidth="1"/>
    <col min="766" max="766" width="40.88671875" style="19" customWidth="1"/>
    <col min="767" max="767" width="5.109375" style="19" customWidth="1"/>
    <col min="768" max="769" width="4.33203125" style="19" customWidth="1"/>
    <col min="770" max="770" width="8.5546875" style="19" customWidth="1"/>
    <col min="771" max="771" width="6.6640625" style="19" customWidth="1"/>
    <col min="772" max="772" width="11.33203125" style="19" customWidth="1"/>
    <col min="773" max="773" width="12.33203125" style="19" customWidth="1"/>
    <col min="774" max="1020" width="9.109375" style="19"/>
    <col min="1021" max="1021" width="3.5546875" style="19" customWidth="1"/>
    <col min="1022" max="1022" width="40.88671875" style="19" customWidth="1"/>
    <col min="1023" max="1023" width="5.109375" style="19" customWidth="1"/>
    <col min="1024" max="1025" width="4.33203125" style="19" customWidth="1"/>
    <col min="1026" max="1026" width="8.5546875" style="19" customWidth="1"/>
    <col min="1027" max="1027" width="6.6640625" style="19" customWidth="1"/>
    <col min="1028" max="1028" width="11.33203125" style="19" customWidth="1"/>
    <col min="1029" max="1029" width="12.33203125" style="19" customWidth="1"/>
    <col min="1030" max="1276" width="9.109375" style="19"/>
    <col min="1277" max="1277" width="3.5546875" style="19" customWidth="1"/>
    <col min="1278" max="1278" width="40.88671875" style="19" customWidth="1"/>
    <col min="1279" max="1279" width="5.109375" style="19" customWidth="1"/>
    <col min="1280" max="1281" width="4.33203125" style="19" customWidth="1"/>
    <col min="1282" max="1282" width="8.5546875" style="19" customWidth="1"/>
    <col min="1283" max="1283" width="6.6640625" style="19" customWidth="1"/>
    <col min="1284" max="1284" width="11.33203125" style="19" customWidth="1"/>
    <col min="1285" max="1285" width="12.33203125" style="19" customWidth="1"/>
    <col min="1286" max="1532" width="9.109375" style="19"/>
    <col min="1533" max="1533" width="3.5546875" style="19" customWidth="1"/>
    <col min="1534" max="1534" width="40.88671875" style="19" customWidth="1"/>
    <col min="1535" max="1535" width="5.109375" style="19" customWidth="1"/>
    <col min="1536" max="1537" width="4.33203125" style="19" customWidth="1"/>
    <col min="1538" max="1538" width="8.5546875" style="19" customWidth="1"/>
    <col min="1539" max="1539" width="6.6640625" style="19" customWidth="1"/>
    <col min="1540" max="1540" width="11.33203125" style="19" customWidth="1"/>
    <col min="1541" max="1541" width="12.33203125" style="19" customWidth="1"/>
    <col min="1542" max="1788" width="9.109375" style="19"/>
    <col min="1789" max="1789" width="3.5546875" style="19" customWidth="1"/>
    <col min="1790" max="1790" width="40.88671875" style="19" customWidth="1"/>
    <col min="1791" max="1791" width="5.109375" style="19" customWidth="1"/>
    <col min="1792" max="1793" width="4.33203125" style="19" customWidth="1"/>
    <col min="1794" max="1794" width="8.5546875" style="19" customWidth="1"/>
    <col min="1795" max="1795" width="6.6640625" style="19" customWidth="1"/>
    <col min="1796" max="1796" width="11.33203125" style="19" customWidth="1"/>
    <col min="1797" max="1797" width="12.33203125" style="19" customWidth="1"/>
    <col min="1798" max="2044" width="9.109375" style="19"/>
    <col min="2045" max="2045" width="3.5546875" style="19" customWidth="1"/>
    <col min="2046" max="2046" width="40.88671875" style="19" customWidth="1"/>
    <col min="2047" max="2047" width="5.109375" style="19" customWidth="1"/>
    <col min="2048" max="2049" width="4.33203125" style="19" customWidth="1"/>
    <col min="2050" max="2050" width="8.5546875" style="19" customWidth="1"/>
    <col min="2051" max="2051" width="6.6640625" style="19" customWidth="1"/>
    <col min="2052" max="2052" width="11.33203125" style="19" customWidth="1"/>
    <col min="2053" max="2053" width="12.33203125" style="19" customWidth="1"/>
    <col min="2054" max="2300" width="9.109375" style="19"/>
    <col min="2301" max="2301" width="3.5546875" style="19" customWidth="1"/>
    <col min="2302" max="2302" width="40.88671875" style="19" customWidth="1"/>
    <col min="2303" max="2303" width="5.109375" style="19" customWidth="1"/>
    <col min="2304" max="2305" width="4.33203125" style="19" customWidth="1"/>
    <col min="2306" max="2306" width="8.5546875" style="19" customWidth="1"/>
    <col min="2307" max="2307" width="6.6640625" style="19" customWidth="1"/>
    <col min="2308" max="2308" width="11.33203125" style="19" customWidth="1"/>
    <col min="2309" max="2309" width="12.33203125" style="19" customWidth="1"/>
    <col min="2310" max="2556" width="9.109375" style="19"/>
    <col min="2557" max="2557" width="3.5546875" style="19" customWidth="1"/>
    <col min="2558" max="2558" width="40.88671875" style="19" customWidth="1"/>
    <col min="2559" max="2559" width="5.109375" style="19" customWidth="1"/>
    <col min="2560" max="2561" width="4.33203125" style="19" customWidth="1"/>
    <col min="2562" max="2562" width="8.5546875" style="19" customWidth="1"/>
    <col min="2563" max="2563" width="6.6640625" style="19" customWidth="1"/>
    <col min="2564" max="2564" width="11.33203125" style="19" customWidth="1"/>
    <col min="2565" max="2565" width="12.33203125" style="19" customWidth="1"/>
    <col min="2566" max="2812" width="9.109375" style="19"/>
    <col min="2813" max="2813" width="3.5546875" style="19" customWidth="1"/>
    <col min="2814" max="2814" width="40.88671875" style="19" customWidth="1"/>
    <col min="2815" max="2815" width="5.109375" style="19" customWidth="1"/>
    <col min="2816" max="2817" width="4.33203125" style="19" customWidth="1"/>
    <col min="2818" max="2818" width="8.5546875" style="19" customWidth="1"/>
    <col min="2819" max="2819" width="6.6640625" style="19" customWidth="1"/>
    <col min="2820" max="2820" width="11.33203125" style="19" customWidth="1"/>
    <col min="2821" max="2821" width="12.33203125" style="19" customWidth="1"/>
    <col min="2822" max="3068" width="9.109375" style="19"/>
    <col min="3069" max="3069" width="3.5546875" style="19" customWidth="1"/>
    <col min="3070" max="3070" width="40.88671875" style="19" customWidth="1"/>
    <col min="3071" max="3071" width="5.109375" style="19" customWidth="1"/>
    <col min="3072" max="3073" width="4.33203125" style="19" customWidth="1"/>
    <col min="3074" max="3074" width="8.5546875" style="19" customWidth="1"/>
    <col min="3075" max="3075" width="6.6640625" style="19" customWidth="1"/>
    <col min="3076" max="3076" width="11.33203125" style="19" customWidth="1"/>
    <col min="3077" max="3077" width="12.33203125" style="19" customWidth="1"/>
    <col min="3078" max="3324" width="9.109375" style="19"/>
    <col min="3325" max="3325" width="3.5546875" style="19" customWidth="1"/>
    <col min="3326" max="3326" width="40.88671875" style="19" customWidth="1"/>
    <col min="3327" max="3327" width="5.109375" style="19" customWidth="1"/>
    <col min="3328" max="3329" width="4.33203125" style="19" customWidth="1"/>
    <col min="3330" max="3330" width="8.5546875" style="19" customWidth="1"/>
    <col min="3331" max="3331" width="6.6640625" style="19" customWidth="1"/>
    <col min="3332" max="3332" width="11.33203125" style="19" customWidth="1"/>
    <col min="3333" max="3333" width="12.33203125" style="19" customWidth="1"/>
    <col min="3334" max="3580" width="9.109375" style="19"/>
    <col min="3581" max="3581" width="3.5546875" style="19" customWidth="1"/>
    <col min="3582" max="3582" width="40.88671875" style="19" customWidth="1"/>
    <col min="3583" max="3583" width="5.109375" style="19" customWidth="1"/>
    <col min="3584" max="3585" width="4.33203125" style="19" customWidth="1"/>
    <col min="3586" max="3586" width="8.5546875" style="19" customWidth="1"/>
    <col min="3587" max="3587" width="6.6640625" style="19" customWidth="1"/>
    <col min="3588" max="3588" width="11.33203125" style="19" customWidth="1"/>
    <col min="3589" max="3589" width="12.33203125" style="19" customWidth="1"/>
    <col min="3590" max="3836" width="9.109375" style="19"/>
    <col min="3837" max="3837" width="3.5546875" style="19" customWidth="1"/>
    <col min="3838" max="3838" width="40.88671875" style="19" customWidth="1"/>
    <col min="3839" max="3839" width="5.109375" style="19" customWidth="1"/>
    <col min="3840" max="3841" width="4.33203125" style="19" customWidth="1"/>
    <col min="3842" max="3842" width="8.5546875" style="19" customWidth="1"/>
    <col min="3843" max="3843" width="6.6640625" style="19" customWidth="1"/>
    <col min="3844" max="3844" width="11.33203125" style="19" customWidth="1"/>
    <col min="3845" max="3845" width="12.33203125" style="19" customWidth="1"/>
    <col min="3846" max="4092" width="9.109375" style="19"/>
    <col min="4093" max="4093" width="3.5546875" style="19" customWidth="1"/>
    <col min="4094" max="4094" width="40.88671875" style="19" customWidth="1"/>
    <col min="4095" max="4095" width="5.109375" style="19" customWidth="1"/>
    <col min="4096" max="4097" width="4.33203125" style="19" customWidth="1"/>
    <col min="4098" max="4098" width="8.5546875" style="19" customWidth="1"/>
    <col min="4099" max="4099" width="6.6640625" style="19" customWidth="1"/>
    <col min="4100" max="4100" width="11.33203125" style="19" customWidth="1"/>
    <col min="4101" max="4101" width="12.33203125" style="19" customWidth="1"/>
    <col min="4102" max="4348" width="9.109375" style="19"/>
    <col min="4349" max="4349" width="3.5546875" style="19" customWidth="1"/>
    <col min="4350" max="4350" width="40.88671875" style="19" customWidth="1"/>
    <col min="4351" max="4351" width="5.109375" style="19" customWidth="1"/>
    <col min="4352" max="4353" width="4.33203125" style="19" customWidth="1"/>
    <col min="4354" max="4354" width="8.5546875" style="19" customWidth="1"/>
    <col min="4355" max="4355" width="6.6640625" style="19" customWidth="1"/>
    <col min="4356" max="4356" width="11.33203125" style="19" customWidth="1"/>
    <col min="4357" max="4357" width="12.33203125" style="19" customWidth="1"/>
    <col min="4358" max="4604" width="9.109375" style="19"/>
    <col min="4605" max="4605" width="3.5546875" style="19" customWidth="1"/>
    <col min="4606" max="4606" width="40.88671875" style="19" customWidth="1"/>
    <col min="4607" max="4607" width="5.109375" style="19" customWidth="1"/>
    <col min="4608" max="4609" width="4.33203125" style="19" customWidth="1"/>
    <col min="4610" max="4610" width="8.5546875" style="19" customWidth="1"/>
    <col min="4611" max="4611" width="6.6640625" style="19" customWidth="1"/>
    <col min="4612" max="4612" width="11.33203125" style="19" customWidth="1"/>
    <col min="4613" max="4613" width="12.33203125" style="19" customWidth="1"/>
    <col min="4614" max="4860" width="9.109375" style="19"/>
    <col min="4861" max="4861" width="3.5546875" style="19" customWidth="1"/>
    <col min="4862" max="4862" width="40.88671875" style="19" customWidth="1"/>
    <col min="4863" max="4863" width="5.109375" style="19" customWidth="1"/>
    <col min="4864" max="4865" width="4.33203125" style="19" customWidth="1"/>
    <col min="4866" max="4866" width="8.5546875" style="19" customWidth="1"/>
    <col min="4867" max="4867" width="6.6640625" style="19" customWidth="1"/>
    <col min="4868" max="4868" width="11.33203125" style="19" customWidth="1"/>
    <col min="4869" max="4869" width="12.33203125" style="19" customWidth="1"/>
    <col min="4870" max="5116" width="9.109375" style="19"/>
    <col min="5117" max="5117" width="3.5546875" style="19" customWidth="1"/>
    <col min="5118" max="5118" width="40.88671875" style="19" customWidth="1"/>
    <col min="5119" max="5119" width="5.109375" style="19" customWidth="1"/>
    <col min="5120" max="5121" width="4.33203125" style="19" customWidth="1"/>
    <col min="5122" max="5122" width="8.5546875" style="19" customWidth="1"/>
    <col min="5123" max="5123" width="6.6640625" style="19" customWidth="1"/>
    <col min="5124" max="5124" width="11.33203125" style="19" customWidth="1"/>
    <col min="5125" max="5125" width="12.33203125" style="19" customWidth="1"/>
    <col min="5126" max="5372" width="9.109375" style="19"/>
    <col min="5373" max="5373" width="3.5546875" style="19" customWidth="1"/>
    <col min="5374" max="5374" width="40.88671875" style="19" customWidth="1"/>
    <col min="5375" max="5375" width="5.109375" style="19" customWidth="1"/>
    <col min="5376" max="5377" width="4.33203125" style="19" customWidth="1"/>
    <col min="5378" max="5378" width="8.5546875" style="19" customWidth="1"/>
    <col min="5379" max="5379" width="6.6640625" style="19" customWidth="1"/>
    <col min="5380" max="5380" width="11.33203125" style="19" customWidth="1"/>
    <col min="5381" max="5381" width="12.33203125" style="19" customWidth="1"/>
    <col min="5382" max="5628" width="9.109375" style="19"/>
    <col min="5629" max="5629" width="3.5546875" style="19" customWidth="1"/>
    <col min="5630" max="5630" width="40.88671875" style="19" customWidth="1"/>
    <col min="5631" max="5631" width="5.109375" style="19" customWidth="1"/>
    <col min="5632" max="5633" width="4.33203125" style="19" customWidth="1"/>
    <col min="5634" max="5634" width="8.5546875" style="19" customWidth="1"/>
    <col min="5635" max="5635" width="6.6640625" style="19" customWidth="1"/>
    <col min="5636" max="5636" width="11.33203125" style="19" customWidth="1"/>
    <col min="5637" max="5637" width="12.33203125" style="19" customWidth="1"/>
    <col min="5638" max="5884" width="9.109375" style="19"/>
    <col min="5885" max="5885" width="3.5546875" style="19" customWidth="1"/>
    <col min="5886" max="5886" width="40.88671875" style="19" customWidth="1"/>
    <col min="5887" max="5887" width="5.109375" style="19" customWidth="1"/>
    <col min="5888" max="5889" width="4.33203125" style="19" customWidth="1"/>
    <col min="5890" max="5890" width="8.5546875" style="19" customWidth="1"/>
    <col min="5891" max="5891" width="6.6640625" style="19" customWidth="1"/>
    <col min="5892" max="5892" width="11.33203125" style="19" customWidth="1"/>
    <col min="5893" max="5893" width="12.33203125" style="19" customWidth="1"/>
    <col min="5894" max="6140" width="9.109375" style="19"/>
    <col min="6141" max="6141" width="3.5546875" style="19" customWidth="1"/>
    <col min="6142" max="6142" width="40.88671875" style="19" customWidth="1"/>
    <col min="6143" max="6143" width="5.109375" style="19" customWidth="1"/>
    <col min="6144" max="6145" width="4.33203125" style="19" customWidth="1"/>
    <col min="6146" max="6146" width="8.5546875" style="19" customWidth="1"/>
    <col min="6147" max="6147" width="6.6640625" style="19" customWidth="1"/>
    <col min="6148" max="6148" width="11.33203125" style="19" customWidth="1"/>
    <col min="6149" max="6149" width="12.33203125" style="19" customWidth="1"/>
    <col min="6150" max="6396" width="9.109375" style="19"/>
    <col min="6397" max="6397" width="3.5546875" style="19" customWidth="1"/>
    <col min="6398" max="6398" width="40.88671875" style="19" customWidth="1"/>
    <col min="6399" max="6399" width="5.109375" style="19" customWidth="1"/>
    <col min="6400" max="6401" width="4.33203125" style="19" customWidth="1"/>
    <col min="6402" max="6402" width="8.5546875" style="19" customWidth="1"/>
    <col min="6403" max="6403" width="6.6640625" style="19" customWidth="1"/>
    <col min="6404" max="6404" width="11.33203125" style="19" customWidth="1"/>
    <col min="6405" max="6405" width="12.33203125" style="19" customWidth="1"/>
    <col min="6406" max="6652" width="9.109375" style="19"/>
    <col min="6653" max="6653" width="3.5546875" style="19" customWidth="1"/>
    <col min="6654" max="6654" width="40.88671875" style="19" customWidth="1"/>
    <col min="6655" max="6655" width="5.109375" style="19" customWidth="1"/>
    <col min="6656" max="6657" width="4.33203125" style="19" customWidth="1"/>
    <col min="6658" max="6658" width="8.5546875" style="19" customWidth="1"/>
    <col min="6659" max="6659" width="6.6640625" style="19" customWidth="1"/>
    <col min="6660" max="6660" width="11.33203125" style="19" customWidth="1"/>
    <col min="6661" max="6661" width="12.33203125" style="19" customWidth="1"/>
    <col min="6662" max="6908" width="9.109375" style="19"/>
    <col min="6909" max="6909" width="3.5546875" style="19" customWidth="1"/>
    <col min="6910" max="6910" width="40.88671875" style="19" customWidth="1"/>
    <col min="6911" max="6911" width="5.109375" style="19" customWidth="1"/>
    <col min="6912" max="6913" width="4.33203125" style="19" customWidth="1"/>
    <col min="6914" max="6914" width="8.5546875" style="19" customWidth="1"/>
    <col min="6915" max="6915" width="6.6640625" style="19" customWidth="1"/>
    <col min="6916" max="6916" width="11.33203125" style="19" customWidth="1"/>
    <col min="6917" max="6917" width="12.33203125" style="19" customWidth="1"/>
    <col min="6918" max="7164" width="9.109375" style="19"/>
    <col min="7165" max="7165" width="3.5546875" style="19" customWidth="1"/>
    <col min="7166" max="7166" width="40.88671875" style="19" customWidth="1"/>
    <col min="7167" max="7167" width="5.109375" style="19" customWidth="1"/>
    <col min="7168" max="7169" width="4.33203125" style="19" customWidth="1"/>
    <col min="7170" max="7170" width="8.5546875" style="19" customWidth="1"/>
    <col min="7171" max="7171" width="6.6640625" style="19" customWidth="1"/>
    <col min="7172" max="7172" width="11.33203125" style="19" customWidth="1"/>
    <col min="7173" max="7173" width="12.33203125" style="19" customWidth="1"/>
    <col min="7174" max="7420" width="9.109375" style="19"/>
    <col min="7421" max="7421" width="3.5546875" style="19" customWidth="1"/>
    <col min="7422" max="7422" width="40.88671875" style="19" customWidth="1"/>
    <col min="7423" max="7423" width="5.109375" style="19" customWidth="1"/>
    <col min="7424" max="7425" width="4.33203125" style="19" customWidth="1"/>
    <col min="7426" max="7426" width="8.5546875" style="19" customWidth="1"/>
    <col min="7427" max="7427" width="6.6640625" style="19" customWidth="1"/>
    <col min="7428" max="7428" width="11.33203125" style="19" customWidth="1"/>
    <col min="7429" max="7429" width="12.33203125" style="19" customWidth="1"/>
    <col min="7430" max="7676" width="9.109375" style="19"/>
    <col min="7677" max="7677" width="3.5546875" style="19" customWidth="1"/>
    <col min="7678" max="7678" width="40.88671875" style="19" customWidth="1"/>
    <col min="7679" max="7679" width="5.109375" style="19" customWidth="1"/>
    <col min="7680" max="7681" width="4.33203125" style="19" customWidth="1"/>
    <col min="7682" max="7682" width="8.5546875" style="19" customWidth="1"/>
    <col min="7683" max="7683" width="6.6640625" style="19" customWidth="1"/>
    <col min="7684" max="7684" width="11.33203125" style="19" customWidth="1"/>
    <col min="7685" max="7685" width="12.33203125" style="19" customWidth="1"/>
    <col min="7686" max="7932" width="9.109375" style="19"/>
    <col min="7933" max="7933" width="3.5546875" style="19" customWidth="1"/>
    <col min="7934" max="7934" width="40.88671875" style="19" customWidth="1"/>
    <col min="7935" max="7935" width="5.109375" style="19" customWidth="1"/>
    <col min="7936" max="7937" width="4.33203125" style="19" customWidth="1"/>
    <col min="7938" max="7938" width="8.5546875" style="19" customWidth="1"/>
    <col min="7939" max="7939" width="6.6640625" style="19" customWidth="1"/>
    <col min="7940" max="7940" width="11.33203125" style="19" customWidth="1"/>
    <col min="7941" max="7941" width="12.33203125" style="19" customWidth="1"/>
    <col min="7942" max="8188" width="9.109375" style="19"/>
    <col min="8189" max="8189" width="3.5546875" style="19" customWidth="1"/>
    <col min="8190" max="8190" width="40.88671875" style="19" customWidth="1"/>
    <col min="8191" max="8191" width="5.109375" style="19" customWidth="1"/>
    <col min="8192" max="8193" width="4.33203125" style="19" customWidth="1"/>
    <col min="8194" max="8194" width="8.5546875" style="19" customWidth="1"/>
    <col min="8195" max="8195" width="6.6640625" style="19" customWidth="1"/>
    <col min="8196" max="8196" width="11.33203125" style="19" customWidth="1"/>
    <col min="8197" max="8197" width="12.33203125" style="19" customWidth="1"/>
    <col min="8198" max="8444" width="9.109375" style="19"/>
    <col min="8445" max="8445" width="3.5546875" style="19" customWidth="1"/>
    <col min="8446" max="8446" width="40.88671875" style="19" customWidth="1"/>
    <col min="8447" max="8447" width="5.109375" style="19" customWidth="1"/>
    <col min="8448" max="8449" width="4.33203125" style="19" customWidth="1"/>
    <col min="8450" max="8450" width="8.5546875" style="19" customWidth="1"/>
    <col min="8451" max="8451" width="6.6640625" style="19" customWidth="1"/>
    <col min="8452" max="8452" width="11.33203125" style="19" customWidth="1"/>
    <col min="8453" max="8453" width="12.33203125" style="19" customWidth="1"/>
    <col min="8454" max="8700" width="9.109375" style="19"/>
    <col min="8701" max="8701" width="3.5546875" style="19" customWidth="1"/>
    <col min="8702" max="8702" width="40.88671875" style="19" customWidth="1"/>
    <col min="8703" max="8703" width="5.109375" style="19" customWidth="1"/>
    <col min="8704" max="8705" width="4.33203125" style="19" customWidth="1"/>
    <col min="8706" max="8706" width="8.5546875" style="19" customWidth="1"/>
    <col min="8707" max="8707" width="6.6640625" style="19" customWidth="1"/>
    <col min="8708" max="8708" width="11.33203125" style="19" customWidth="1"/>
    <col min="8709" max="8709" width="12.33203125" style="19" customWidth="1"/>
    <col min="8710" max="8956" width="9.109375" style="19"/>
    <col min="8957" max="8957" width="3.5546875" style="19" customWidth="1"/>
    <col min="8958" max="8958" width="40.88671875" style="19" customWidth="1"/>
    <col min="8959" max="8959" width="5.109375" style="19" customWidth="1"/>
    <col min="8960" max="8961" width="4.33203125" style="19" customWidth="1"/>
    <col min="8962" max="8962" width="8.5546875" style="19" customWidth="1"/>
    <col min="8963" max="8963" width="6.6640625" style="19" customWidth="1"/>
    <col min="8964" max="8964" width="11.33203125" style="19" customWidth="1"/>
    <col min="8965" max="8965" width="12.33203125" style="19" customWidth="1"/>
    <col min="8966" max="9212" width="9.109375" style="19"/>
    <col min="9213" max="9213" width="3.5546875" style="19" customWidth="1"/>
    <col min="9214" max="9214" width="40.88671875" style="19" customWidth="1"/>
    <col min="9215" max="9215" width="5.109375" style="19" customWidth="1"/>
    <col min="9216" max="9217" width="4.33203125" style="19" customWidth="1"/>
    <col min="9218" max="9218" width="8.5546875" style="19" customWidth="1"/>
    <col min="9219" max="9219" width="6.6640625" style="19" customWidth="1"/>
    <col min="9220" max="9220" width="11.33203125" style="19" customWidth="1"/>
    <col min="9221" max="9221" width="12.33203125" style="19" customWidth="1"/>
    <col min="9222" max="9468" width="9.109375" style="19"/>
    <col min="9469" max="9469" width="3.5546875" style="19" customWidth="1"/>
    <col min="9470" max="9470" width="40.88671875" style="19" customWidth="1"/>
    <col min="9471" max="9471" width="5.109375" style="19" customWidth="1"/>
    <col min="9472" max="9473" width="4.33203125" style="19" customWidth="1"/>
    <col min="9474" max="9474" width="8.5546875" style="19" customWidth="1"/>
    <col min="9475" max="9475" width="6.6640625" style="19" customWidth="1"/>
    <col min="9476" max="9476" width="11.33203125" style="19" customWidth="1"/>
    <col min="9477" max="9477" width="12.33203125" style="19" customWidth="1"/>
    <col min="9478" max="9724" width="9.109375" style="19"/>
    <col min="9725" max="9725" width="3.5546875" style="19" customWidth="1"/>
    <col min="9726" max="9726" width="40.88671875" style="19" customWidth="1"/>
    <col min="9727" max="9727" width="5.109375" style="19" customWidth="1"/>
    <col min="9728" max="9729" width="4.33203125" style="19" customWidth="1"/>
    <col min="9730" max="9730" width="8.5546875" style="19" customWidth="1"/>
    <col min="9731" max="9731" width="6.6640625" style="19" customWidth="1"/>
    <col min="9732" max="9732" width="11.33203125" style="19" customWidth="1"/>
    <col min="9733" max="9733" width="12.33203125" style="19" customWidth="1"/>
    <col min="9734" max="9980" width="9.109375" style="19"/>
    <col min="9981" max="9981" width="3.5546875" style="19" customWidth="1"/>
    <col min="9982" max="9982" width="40.88671875" style="19" customWidth="1"/>
    <col min="9983" max="9983" width="5.109375" style="19" customWidth="1"/>
    <col min="9984" max="9985" width="4.33203125" style="19" customWidth="1"/>
    <col min="9986" max="9986" width="8.5546875" style="19" customWidth="1"/>
    <col min="9987" max="9987" width="6.6640625" style="19" customWidth="1"/>
    <col min="9988" max="9988" width="11.33203125" style="19" customWidth="1"/>
    <col min="9989" max="9989" width="12.33203125" style="19" customWidth="1"/>
    <col min="9990" max="10236" width="9.109375" style="19"/>
    <col min="10237" max="10237" width="3.5546875" style="19" customWidth="1"/>
    <col min="10238" max="10238" width="40.88671875" style="19" customWidth="1"/>
    <col min="10239" max="10239" width="5.109375" style="19" customWidth="1"/>
    <col min="10240" max="10241" width="4.33203125" style="19" customWidth="1"/>
    <col min="10242" max="10242" width="8.5546875" style="19" customWidth="1"/>
    <col min="10243" max="10243" width="6.6640625" style="19" customWidth="1"/>
    <col min="10244" max="10244" width="11.33203125" style="19" customWidth="1"/>
    <col min="10245" max="10245" width="12.33203125" style="19" customWidth="1"/>
    <col min="10246" max="10492" width="9.109375" style="19"/>
    <col min="10493" max="10493" width="3.5546875" style="19" customWidth="1"/>
    <col min="10494" max="10494" width="40.88671875" style="19" customWidth="1"/>
    <col min="10495" max="10495" width="5.109375" style="19" customWidth="1"/>
    <col min="10496" max="10497" width="4.33203125" style="19" customWidth="1"/>
    <col min="10498" max="10498" width="8.5546875" style="19" customWidth="1"/>
    <col min="10499" max="10499" width="6.6640625" style="19" customWidth="1"/>
    <col min="10500" max="10500" width="11.33203125" style="19" customWidth="1"/>
    <col min="10501" max="10501" width="12.33203125" style="19" customWidth="1"/>
    <col min="10502" max="10748" width="9.109375" style="19"/>
    <col min="10749" max="10749" width="3.5546875" style="19" customWidth="1"/>
    <col min="10750" max="10750" width="40.88671875" style="19" customWidth="1"/>
    <col min="10751" max="10751" width="5.109375" style="19" customWidth="1"/>
    <col min="10752" max="10753" width="4.33203125" style="19" customWidth="1"/>
    <col min="10754" max="10754" width="8.5546875" style="19" customWidth="1"/>
    <col min="10755" max="10755" width="6.6640625" style="19" customWidth="1"/>
    <col min="10756" max="10756" width="11.33203125" style="19" customWidth="1"/>
    <col min="10757" max="10757" width="12.33203125" style="19" customWidth="1"/>
    <col min="10758" max="11004" width="9.109375" style="19"/>
    <col min="11005" max="11005" width="3.5546875" style="19" customWidth="1"/>
    <col min="11006" max="11006" width="40.88671875" style="19" customWidth="1"/>
    <col min="11007" max="11007" width="5.109375" style="19" customWidth="1"/>
    <col min="11008" max="11009" width="4.33203125" style="19" customWidth="1"/>
    <col min="11010" max="11010" width="8.5546875" style="19" customWidth="1"/>
    <col min="11011" max="11011" width="6.6640625" style="19" customWidth="1"/>
    <col min="11012" max="11012" width="11.33203125" style="19" customWidth="1"/>
    <col min="11013" max="11013" width="12.33203125" style="19" customWidth="1"/>
    <col min="11014" max="11260" width="9.109375" style="19"/>
    <col min="11261" max="11261" width="3.5546875" style="19" customWidth="1"/>
    <col min="11262" max="11262" width="40.88671875" style="19" customWidth="1"/>
    <col min="11263" max="11263" width="5.109375" style="19" customWidth="1"/>
    <col min="11264" max="11265" width="4.33203125" style="19" customWidth="1"/>
    <col min="11266" max="11266" width="8.5546875" style="19" customWidth="1"/>
    <col min="11267" max="11267" width="6.6640625" style="19" customWidth="1"/>
    <col min="11268" max="11268" width="11.33203125" style="19" customWidth="1"/>
    <col min="11269" max="11269" width="12.33203125" style="19" customWidth="1"/>
    <col min="11270" max="11516" width="9.109375" style="19"/>
    <col min="11517" max="11517" width="3.5546875" style="19" customWidth="1"/>
    <col min="11518" max="11518" width="40.88671875" style="19" customWidth="1"/>
    <col min="11519" max="11519" width="5.109375" style="19" customWidth="1"/>
    <col min="11520" max="11521" width="4.33203125" style="19" customWidth="1"/>
    <col min="11522" max="11522" width="8.5546875" style="19" customWidth="1"/>
    <col min="11523" max="11523" width="6.6640625" style="19" customWidth="1"/>
    <col min="11524" max="11524" width="11.33203125" style="19" customWidth="1"/>
    <col min="11525" max="11525" width="12.33203125" style="19" customWidth="1"/>
    <col min="11526" max="11772" width="9.109375" style="19"/>
    <col min="11773" max="11773" width="3.5546875" style="19" customWidth="1"/>
    <col min="11774" max="11774" width="40.88671875" style="19" customWidth="1"/>
    <col min="11775" max="11775" width="5.109375" style="19" customWidth="1"/>
    <col min="11776" max="11777" width="4.33203125" style="19" customWidth="1"/>
    <col min="11778" max="11778" width="8.5546875" style="19" customWidth="1"/>
    <col min="11779" max="11779" width="6.6640625" style="19" customWidth="1"/>
    <col min="11780" max="11780" width="11.33203125" style="19" customWidth="1"/>
    <col min="11781" max="11781" width="12.33203125" style="19" customWidth="1"/>
    <col min="11782" max="12028" width="9.109375" style="19"/>
    <col min="12029" max="12029" width="3.5546875" style="19" customWidth="1"/>
    <col min="12030" max="12030" width="40.88671875" style="19" customWidth="1"/>
    <col min="12031" max="12031" width="5.109375" style="19" customWidth="1"/>
    <col min="12032" max="12033" width="4.33203125" style="19" customWidth="1"/>
    <col min="12034" max="12034" width="8.5546875" style="19" customWidth="1"/>
    <col min="12035" max="12035" width="6.6640625" style="19" customWidth="1"/>
    <col min="12036" max="12036" width="11.33203125" style="19" customWidth="1"/>
    <col min="12037" max="12037" width="12.33203125" style="19" customWidth="1"/>
    <col min="12038" max="12284" width="9.109375" style="19"/>
    <col min="12285" max="12285" width="3.5546875" style="19" customWidth="1"/>
    <col min="12286" max="12286" width="40.88671875" style="19" customWidth="1"/>
    <col min="12287" max="12287" width="5.109375" style="19" customWidth="1"/>
    <col min="12288" max="12289" width="4.33203125" style="19" customWidth="1"/>
    <col min="12290" max="12290" width="8.5546875" style="19" customWidth="1"/>
    <col min="12291" max="12291" width="6.6640625" style="19" customWidth="1"/>
    <col min="12292" max="12292" width="11.33203125" style="19" customWidth="1"/>
    <col min="12293" max="12293" width="12.33203125" style="19" customWidth="1"/>
    <col min="12294" max="12540" width="9.109375" style="19"/>
    <col min="12541" max="12541" width="3.5546875" style="19" customWidth="1"/>
    <col min="12542" max="12542" width="40.88671875" style="19" customWidth="1"/>
    <col min="12543" max="12543" width="5.109375" style="19" customWidth="1"/>
    <col min="12544" max="12545" width="4.33203125" style="19" customWidth="1"/>
    <col min="12546" max="12546" width="8.5546875" style="19" customWidth="1"/>
    <col min="12547" max="12547" width="6.6640625" style="19" customWidth="1"/>
    <col min="12548" max="12548" width="11.33203125" style="19" customWidth="1"/>
    <col min="12549" max="12549" width="12.33203125" style="19" customWidth="1"/>
    <col min="12550" max="12796" width="9.109375" style="19"/>
    <col min="12797" max="12797" width="3.5546875" style="19" customWidth="1"/>
    <col min="12798" max="12798" width="40.88671875" style="19" customWidth="1"/>
    <col min="12799" max="12799" width="5.109375" style="19" customWidth="1"/>
    <col min="12800" max="12801" width="4.33203125" style="19" customWidth="1"/>
    <col min="12802" max="12802" width="8.5546875" style="19" customWidth="1"/>
    <col min="12803" max="12803" width="6.6640625" style="19" customWidth="1"/>
    <col min="12804" max="12804" width="11.33203125" style="19" customWidth="1"/>
    <col min="12805" max="12805" width="12.33203125" style="19" customWidth="1"/>
    <col min="12806" max="13052" width="9.109375" style="19"/>
    <col min="13053" max="13053" width="3.5546875" style="19" customWidth="1"/>
    <col min="13054" max="13054" width="40.88671875" style="19" customWidth="1"/>
    <col min="13055" max="13055" width="5.109375" style="19" customWidth="1"/>
    <col min="13056" max="13057" width="4.33203125" style="19" customWidth="1"/>
    <col min="13058" max="13058" width="8.5546875" style="19" customWidth="1"/>
    <col min="13059" max="13059" width="6.6640625" style="19" customWidth="1"/>
    <col min="13060" max="13060" width="11.33203125" style="19" customWidth="1"/>
    <col min="13061" max="13061" width="12.33203125" style="19" customWidth="1"/>
    <col min="13062" max="13308" width="9.109375" style="19"/>
    <col min="13309" max="13309" width="3.5546875" style="19" customWidth="1"/>
    <col min="13310" max="13310" width="40.88671875" style="19" customWidth="1"/>
    <col min="13311" max="13311" width="5.109375" style="19" customWidth="1"/>
    <col min="13312" max="13313" width="4.33203125" style="19" customWidth="1"/>
    <col min="13314" max="13314" width="8.5546875" style="19" customWidth="1"/>
    <col min="13315" max="13315" width="6.6640625" style="19" customWidth="1"/>
    <col min="13316" max="13316" width="11.33203125" style="19" customWidth="1"/>
    <col min="13317" max="13317" width="12.33203125" style="19" customWidth="1"/>
    <col min="13318" max="13564" width="9.109375" style="19"/>
    <col min="13565" max="13565" width="3.5546875" style="19" customWidth="1"/>
    <col min="13566" max="13566" width="40.88671875" style="19" customWidth="1"/>
    <col min="13567" max="13567" width="5.109375" style="19" customWidth="1"/>
    <col min="13568" max="13569" width="4.33203125" style="19" customWidth="1"/>
    <col min="13570" max="13570" width="8.5546875" style="19" customWidth="1"/>
    <col min="13571" max="13571" width="6.6640625" style="19" customWidth="1"/>
    <col min="13572" max="13572" width="11.33203125" style="19" customWidth="1"/>
    <col min="13573" max="13573" width="12.33203125" style="19" customWidth="1"/>
    <col min="13574" max="13820" width="9.109375" style="19"/>
    <col min="13821" max="13821" width="3.5546875" style="19" customWidth="1"/>
    <col min="13822" max="13822" width="40.88671875" style="19" customWidth="1"/>
    <col min="13823" max="13823" width="5.109375" style="19" customWidth="1"/>
    <col min="13824" max="13825" width="4.33203125" style="19" customWidth="1"/>
    <col min="13826" max="13826" width="8.5546875" style="19" customWidth="1"/>
    <col min="13827" max="13827" width="6.6640625" style="19" customWidth="1"/>
    <col min="13828" max="13828" width="11.33203125" style="19" customWidth="1"/>
    <col min="13829" max="13829" width="12.33203125" style="19" customWidth="1"/>
    <col min="13830" max="14076" width="9.109375" style="19"/>
    <col min="14077" max="14077" width="3.5546875" style="19" customWidth="1"/>
    <col min="14078" max="14078" width="40.88671875" style="19" customWidth="1"/>
    <col min="14079" max="14079" width="5.109375" style="19" customWidth="1"/>
    <col min="14080" max="14081" width="4.33203125" style="19" customWidth="1"/>
    <col min="14082" max="14082" width="8.5546875" style="19" customWidth="1"/>
    <col min="14083" max="14083" width="6.6640625" style="19" customWidth="1"/>
    <col min="14084" max="14084" width="11.33203125" style="19" customWidth="1"/>
    <col min="14085" max="14085" width="12.33203125" style="19" customWidth="1"/>
    <col min="14086" max="14332" width="9.109375" style="19"/>
    <col min="14333" max="14333" width="3.5546875" style="19" customWidth="1"/>
    <col min="14334" max="14334" width="40.88671875" style="19" customWidth="1"/>
    <col min="14335" max="14335" width="5.109375" style="19" customWidth="1"/>
    <col min="14336" max="14337" width="4.33203125" style="19" customWidth="1"/>
    <col min="14338" max="14338" width="8.5546875" style="19" customWidth="1"/>
    <col min="14339" max="14339" width="6.6640625" style="19" customWidth="1"/>
    <col min="14340" max="14340" width="11.33203125" style="19" customWidth="1"/>
    <col min="14341" max="14341" width="12.33203125" style="19" customWidth="1"/>
    <col min="14342" max="14588" width="9.109375" style="19"/>
    <col min="14589" max="14589" width="3.5546875" style="19" customWidth="1"/>
    <col min="14590" max="14590" width="40.88671875" style="19" customWidth="1"/>
    <col min="14591" max="14591" width="5.109375" style="19" customWidth="1"/>
    <col min="14592" max="14593" width="4.33203125" style="19" customWidth="1"/>
    <col min="14594" max="14594" width="8.5546875" style="19" customWidth="1"/>
    <col min="14595" max="14595" width="6.6640625" style="19" customWidth="1"/>
    <col min="14596" max="14596" width="11.33203125" style="19" customWidth="1"/>
    <col min="14597" max="14597" width="12.33203125" style="19" customWidth="1"/>
    <col min="14598" max="14844" width="9.109375" style="19"/>
    <col min="14845" max="14845" width="3.5546875" style="19" customWidth="1"/>
    <col min="14846" max="14846" width="40.88671875" style="19" customWidth="1"/>
    <col min="14847" max="14847" width="5.109375" style="19" customWidth="1"/>
    <col min="14848" max="14849" width="4.33203125" style="19" customWidth="1"/>
    <col min="14850" max="14850" width="8.5546875" style="19" customWidth="1"/>
    <col min="14851" max="14851" width="6.6640625" style="19" customWidth="1"/>
    <col min="14852" max="14852" width="11.33203125" style="19" customWidth="1"/>
    <col min="14853" max="14853" width="12.33203125" style="19" customWidth="1"/>
    <col min="14854" max="15100" width="9.109375" style="19"/>
    <col min="15101" max="15101" width="3.5546875" style="19" customWidth="1"/>
    <col min="15102" max="15102" width="40.88671875" style="19" customWidth="1"/>
    <col min="15103" max="15103" width="5.109375" style="19" customWidth="1"/>
    <col min="15104" max="15105" width="4.33203125" style="19" customWidth="1"/>
    <col min="15106" max="15106" width="8.5546875" style="19" customWidth="1"/>
    <col min="15107" max="15107" width="6.6640625" style="19" customWidth="1"/>
    <col min="15108" max="15108" width="11.33203125" style="19" customWidth="1"/>
    <col min="15109" max="15109" width="12.33203125" style="19" customWidth="1"/>
    <col min="15110" max="15356" width="9.109375" style="19"/>
    <col min="15357" max="15357" width="3.5546875" style="19" customWidth="1"/>
    <col min="15358" max="15358" width="40.88671875" style="19" customWidth="1"/>
    <col min="15359" max="15359" width="5.109375" style="19" customWidth="1"/>
    <col min="15360" max="15361" width="4.33203125" style="19" customWidth="1"/>
    <col min="15362" max="15362" width="8.5546875" style="19" customWidth="1"/>
    <col min="15363" max="15363" width="6.6640625" style="19" customWidth="1"/>
    <col min="15364" max="15364" width="11.33203125" style="19" customWidth="1"/>
    <col min="15365" max="15365" width="12.33203125" style="19" customWidth="1"/>
    <col min="15366" max="15612" width="9.109375" style="19"/>
    <col min="15613" max="15613" width="3.5546875" style="19" customWidth="1"/>
    <col min="15614" max="15614" width="40.88671875" style="19" customWidth="1"/>
    <col min="15615" max="15615" width="5.109375" style="19" customWidth="1"/>
    <col min="15616" max="15617" width="4.33203125" style="19" customWidth="1"/>
    <col min="15618" max="15618" width="8.5546875" style="19" customWidth="1"/>
    <col min="15619" max="15619" width="6.6640625" style="19" customWidth="1"/>
    <col min="15620" max="15620" width="11.33203125" style="19" customWidth="1"/>
    <col min="15621" max="15621" width="12.33203125" style="19" customWidth="1"/>
    <col min="15622" max="15868" width="9.109375" style="19"/>
    <col min="15869" max="15869" width="3.5546875" style="19" customWidth="1"/>
    <col min="15870" max="15870" width="40.88671875" style="19" customWidth="1"/>
    <col min="15871" max="15871" width="5.109375" style="19" customWidth="1"/>
    <col min="15872" max="15873" width="4.33203125" style="19" customWidth="1"/>
    <col min="15874" max="15874" width="8.5546875" style="19" customWidth="1"/>
    <col min="15875" max="15875" width="6.6640625" style="19" customWidth="1"/>
    <col min="15876" max="15876" width="11.33203125" style="19" customWidth="1"/>
    <col min="15877" max="15877" width="12.33203125" style="19" customWidth="1"/>
    <col min="15878" max="16124" width="9.109375" style="19"/>
    <col min="16125" max="16125" width="3.5546875" style="19" customWidth="1"/>
    <col min="16126" max="16126" width="40.88671875" style="19" customWidth="1"/>
    <col min="16127" max="16127" width="5.109375" style="19" customWidth="1"/>
    <col min="16128" max="16129" width="4.33203125" style="19" customWidth="1"/>
    <col min="16130" max="16130" width="8.5546875" style="19" customWidth="1"/>
    <col min="16131" max="16131" width="6.6640625" style="19" customWidth="1"/>
    <col min="16132" max="16132" width="11.33203125" style="19" customWidth="1"/>
    <col min="16133" max="16133" width="12.33203125" style="19" customWidth="1"/>
    <col min="16134" max="16384" width="9.109375" style="19"/>
  </cols>
  <sheetData>
    <row r="1" spans="2:10" s="7" customFormat="1" ht="13.8">
      <c r="B1" s="62" t="s">
        <v>612</v>
      </c>
      <c r="C1" s="62"/>
      <c r="D1" s="62"/>
      <c r="E1" s="62"/>
      <c r="F1" s="62"/>
      <c r="G1" s="62"/>
      <c r="H1" s="62"/>
      <c r="I1" s="62"/>
    </row>
    <row r="2" spans="2:10" s="7" customFormat="1" ht="13.8">
      <c r="B2" s="62" t="s">
        <v>604</v>
      </c>
      <c r="C2" s="62"/>
      <c r="D2" s="62"/>
      <c r="E2" s="62"/>
      <c r="F2" s="62"/>
      <c r="G2" s="62"/>
      <c r="H2" s="62"/>
      <c r="I2" s="62"/>
    </row>
    <row r="3" spans="2:10" s="7" customFormat="1" ht="13.8">
      <c r="B3" s="62" t="s">
        <v>606</v>
      </c>
      <c r="C3" s="62"/>
      <c r="D3" s="62"/>
      <c r="E3" s="62"/>
      <c r="F3" s="62"/>
      <c r="G3" s="62"/>
      <c r="H3" s="62"/>
      <c r="I3" s="62"/>
    </row>
    <row r="4" spans="2:10" s="7" customFormat="1" ht="15.6">
      <c r="B4" s="63"/>
      <c r="C4" s="63"/>
      <c r="D4" s="63"/>
      <c r="E4" s="63"/>
      <c r="F4" s="63"/>
      <c r="G4" s="63"/>
      <c r="H4" s="63"/>
      <c r="I4" s="63"/>
    </row>
    <row r="5" spans="2:10" s="7" customFormat="1" ht="72.75" customHeight="1">
      <c r="B5" s="64" t="s">
        <v>613</v>
      </c>
      <c r="C5" s="64"/>
      <c r="D5" s="64"/>
      <c r="E5" s="64"/>
      <c r="F5" s="64"/>
      <c r="G5" s="64"/>
      <c r="H5" s="64"/>
      <c r="I5" s="64"/>
    </row>
    <row r="6" spans="2:10" s="7" customFormat="1" ht="17.399999999999999">
      <c r="B6" s="56"/>
      <c r="C6" s="56"/>
      <c r="D6" s="56"/>
      <c r="E6" s="56"/>
      <c r="F6" s="56"/>
      <c r="G6" s="56"/>
      <c r="H6" s="56"/>
      <c r="I6" s="57" t="s">
        <v>605</v>
      </c>
    </row>
    <row r="7" spans="2:10" s="20" customFormat="1" ht="22.8">
      <c r="B7" s="21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58" t="s">
        <v>607</v>
      </c>
      <c r="H7" s="58" t="s">
        <v>608</v>
      </c>
      <c r="I7" s="59" t="s">
        <v>609</v>
      </c>
    </row>
    <row r="8" spans="2:10" s="22" customFormat="1" ht="15.6">
      <c r="B8" s="23" t="s">
        <v>57</v>
      </c>
      <c r="C8" s="23" t="s">
        <v>382</v>
      </c>
      <c r="D8" s="23" t="s">
        <v>5</v>
      </c>
      <c r="E8" s="23" t="s">
        <v>6</v>
      </c>
      <c r="F8" s="23" t="s">
        <v>7</v>
      </c>
      <c r="G8" s="23" t="s">
        <v>58</v>
      </c>
      <c r="H8" s="23" t="s">
        <v>475</v>
      </c>
      <c r="I8" s="23" t="s">
        <v>514</v>
      </c>
    </row>
    <row r="9" spans="2:10" s="24" customFormat="1" ht="17.399999999999999">
      <c r="B9" s="54" t="s">
        <v>59</v>
      </c>
      <c r="C9" s="60" t="s">
        <v>10</v>
      </c>
      <c r="D9" s="33"/>
      <c r="E9" s="23"/>
      <c r="F9" s="23"/>
      <c r="G9" s="25">
        <f>G10+G15+G26+G44+G62+G66+G70</f>
        <v>39284587.630000003</v>
      </c>
      <c r="H9" s="25">
        <f>H10+H15+H26+H44+H62+H66+H70</f>
        <v>38529528.560000002</v>
      </c>
      <c r="I9" s="25">
        <f>H9/G9*100</f>
        <v>98.077976337408728</v>
      </c>
      <c r="J9" s="41"/>
    </row>
    <row r="10" spans="2:10" s="24" customFormat="1" ht="20.399999999999999">
      <c r="B10" s="26" t="s">
        <v>9</v>
      </c>
      <c r="C10" s="33" t="s">
        <v>10</v>
      </c>
      <c r="D10" s="33" t="s">
        <v>11</v>
      </c>
      <c r="E10" s="27"/>
      <c r="F10" s="27"/>
      <c r="G10" s="28">
        <f t="shared" ref="G10:H13" si="0">G11</f>
        <v>1650944.73</v>
      </c>
      <c r="H10" s="28">
        <f t="shared" si="0"/>
        <v>1650944.73</v>
      </c>
      <c r="I10" s="28">
        <f>H10/G10*100</f>
        <v>100</v>
      </c>
    </row>
    <row r="11" spans="2:10" s="29" customFormat="1" ht="18">
      <c r="B11" s="26" t="s">
        <v>60</v>
      </c>
      <c r="C11" s="33" t="s">
        <v>10</v>
      </c>
      <c r="D11" s="33" t="s">
        <v>11</v>
      </c>
      <c r="E11" s="33" t="s">
        <v>61</v>
      </c>
      <c r="F11" s="27"/>
      <c r="G11" s="28">
        <f t="shared" si="0"/>
        <v>1650944.73</v>
      </c>
      <c r="H11" s="28">
        <f t="shared" si="0"/>
        <v>1650944.73</v>
      </c>
      <c r="I11" s="28">
        <f t="shared" ref="I11:I73" si="1">H11/G11*100</f>
        <v>100</v>
      </c>
    </row>
    <row r="12" spans="2:10" s="24" customFormat="1" ht="20.399999999999999">
      <c r="B12" s="26" t="s">
        <v>62</v>
      </c>
      <c r="C12" s="33" t="s">
        <v>10</v>
      </c>
      <c r="D12" s="33" t="s">
        <v>11</v>
      </c>
      <c r="E12" s="33" t="s">
        <v>61</v>
      </c>
      <c r="F12" s="27"/>
      <c r="G12" s="28">
        <f t="shared" si="0"/>
        <v>1650944.73</v>
      </c>
      <c r="H12" s="28">
        <f t="shared" si="0"/>
        <v>1650944.73</v>
      </c>
      <c r="I12" s="28">
        <f t="shared" si="1"/>
        <v>100</v>
      </c>
    </row>
    <row r="13" spans="2:10" s="31" customFormat="1" ht="20.399999999999999">
      <c r="B13" s="26" t="s">
        <v>12</v>
      </c>
      <c r="C13" s="27" t="s">
        <v>10</v>
      </c>
      <c r="D13" s="27" t="s">
        <v>11</v>
      </c>
      <c r="E13" s="33" t="s">
        <v>64</v>
      </c>
      <c r="F13" s="27"/>
      <c r="G13" s="28">
        <f t="shared" si="0"/>
        <v>1650944.73</v>
      </c>
      <c r="H13" s="28">
        <f t="shared" si="0"/>
        <v>1650944.73</v>
      </c>
      <c r="I13" s="28">
        <f t="shared" si="1"/>
        <v>100</v>
      </c>
    </row>
    <row r="14" spans="2:10" s="32" customFormat="1" ht="40.799999999999997">
      <c r="B14" s="26" t="s">
        <v>65</v>
      </c>
      <c r="C14" s="27" t="s">
        <v>10</v>
      </c>
      <c r="D14" s="27" t="s">
        <v>11</v>
      </c>
      <c r="E14" s="33" t="s">
        <v>64</v>
      </c>
      <c r="F14" s="27" t="s">
        <v>66</v>
      </c>
      <c r="G14" s="28">
        <v>1650944.73</v>
      </c>
      <c r="H14" s="28">
        <f>1252728.11+398216.62</f>
        <v>1650944.73</v>
      </c>
      <c r="I14" s="28">
        <f t="shared" si="1"/>
        <v>100</v>
      </c>
    </row>
    <row r="15" spans="2:10" s="24" customFormat="1" ht="30.6">
      <c r="B15" s="26" t="s">
        <v>13</v>
      </c>
      <c r="C15" s="27" t="s">
        <v>10</v>
      </c>
      <c r="D15" s="27" t="s">
        <v>14</v>
      </c>
      <c r="E15" s="33"/>
      <c r="F15" s="27"/>
      <c r="G15" s="28">
        <f>G16</f>
        <v>1574309.6</v>
      </c>
      <c r="H15" s="28">
        <f>H16</f>
        <v>1424428.4300000002</v>
      </c>
      <c r="I15" s="28">
        <f t="shared" si="1"/>
        <v>90.479561961637032</v>
      </c>
    </row>
    <row r="16" spans="2:10">
      <c r="B16" s="26" t="s">
        <v>60</v>
      </c>
      <c r="C16" s="27" t="s">
        <v>10</v>
      </c>
      <c r="D16" s="27" t="s">
        <v>14</v>
      </c>
      <c r="E16" s="33" t="s">
        <v>61</v>
      </c>
      <c r="F16" s="27"/>
      <c r="G16" s="28">
        <f>G17</f>
        <v>1574309.6</v>
      </c>
      <c r="H16" s="28">
        <f>H17</f>
        <v>1424428.4300000002</v>
      </c>
      <c r="I16" s="28">
        <f t="shared" si="1"/>
        <v>90.479561961637032</v>
      </c>
    </row>
    <row r="17" spans="2:9" ht="20.399999999999999">
      <c r="B17" s="26" t="s">
        <v>487</v>
      </c>
      <c r="C17" s="27" t="s">
        <v>10</v>
      </c>
      <c r="D17" s="27" t="s">
        <v>14</v>
      </c>
      <c r="E17" s="33" t="s">
        <v>67</v>
      </c>
      <c r="F17" s="27"/>
      <c r="G17" s="28">
        <f>G18+G22+G24</f>
        <v>1574309.6</v>
      </c>
      <c r="H17" s="28">
        <f>H18+H22+H24</f>
        <v>1424428.4300000002</v>
      </c>
      <c r="I17" s="28">
        <f t="shared" si="1"/>
        <v>90.479561961637032</v>
      </c>
    </row>
    <row r="18" spans="2:9">
      <c r="B18" s="26" t="s">
        <v>68</v>
      </c>
      <c r="C18" s="27" t="s">
        <v>10</v>
      </c>
      <c r="D18" s="27" t="s">
        <v>14</v>
      </c>
      <c r="E18" s="33" t="s">
        <v>69</v>
      </c>
      <c r="F18" s="27"/>
      <c r="G18" s="28">
        <f>G19</f>
        <v>631061</v>
      </c>
      <c r="H18" s="28">
        <f>H19</f>
        <v>625751.31000000006</v>
      </c>
      <c r="I18" s="28">
        <f t="shared" si="1"/>
        <v>99.158609072657015</v>
      </c>
    </row>
    <row r="19" spans="2:9">
      <c r="B19" s="26" t="s">
        <v>70</v>
      </c>
      <c r="C19" s="27" t="s">
        <v>10</v>
      </c>
      <c r="D19" s="27" t="s">
        <v>14</v>
      </c>
      <c r="E19" s="33" t="s">
        <v>71</v>
      </c>
      <c r="F19" s="27"/>
      <c r="G19" s="28">
        <f>G20+G21</f>
        <v>631061</v>
      </c>
      <c r="H19" s="28">
        <f>H20+H21</f>
        <v>625751.31000000006</v>
      </c>
      <c r="I19" s="28">
        <f t="shared" si="1"/>
        <v>99.158609072657015</v>
      </c>
    </row>
    <row r="20" spans="2:9" ht="40.799999999999997">
      <c r="B20" s="26" t="s">
        <v>65</v>
      </c>
      <c r="C20" s="27" t="s">
        <v>10</v>
      </c>
      <c r="D20" s="27" t="s">
        <v>14</v>
      </c>
      <c r="E20" s="33" t="s">
        <v>71</v>
      </c>
      <c r="F20" s="30">
        <v>100</v>
      </c>
      <c r="G20" s="28">
        <v>472160</v>
      </c>
      <c r="H20" s="28">
        <f>333004.77+39300+96077</f>
        <v>468381.77</v>
      </c>
      <c r="I20" s="28">
        <f t="shared" si="1"/>
        <v>99.199798797017962</v>
      </c>
    </row>
    <row r="21" spans="2:9" ht="20.399999999999999">
      <c r="B21" s="26" t="s">
        <v>72</v>
      </c>
      <c r="C21" s="27" t="s">
        <v>10</v>
      </c>
      <c r="D21" s="27" t="s">
        <v>14</v>
      </c>
      <c r="E21" s="33" t="s">
        <v>71</v>
      </c>
      <c r="F21" s="30">
        <v>200</v>
      </c>
      <c r="G21" s="28">
        <v>158901</v>
      </c>
      <c r="H21" s="28">
        <f>5000+152369.54</f>
        <v>157369.54</v>
      </c>
      <c r="I21" s="28">
        <f t="shared" si="1"/>
        <v>99.036217519084218</v>
      </c>
    </row>
    <row r="22" spans="2:9" ht="20.399999999999999">
      <c r="B22" s="26" t="s">
        <v>15</v>
      </c>
      <c r="C22" s="27" t="s">
        <v>10</v>
      </c>
      <c r="D22" s="27" t="s">
        <v>14</v>
      </c>
      <c r="E22" s="33" t="s">
        <v>73</v>
      </c>
      <c r="F22" s="30"/>
      <c r="G22" s="28">
        <f>G23</f>
        <v>744248.6</v>
      </c>
      <c r="H22" s="28">
        <f>H23</f>
        <v>744248.60000000009</v>
      </c>
      <c r="I22" s="28">
        <f t="shared" si="1"/>
        <v>100.00000000000003</v>
      </c>
    </row>
    <row r="23" spans="2:9" ht="40.799999999999997">
      <c r="B23" s="26" t="s">
        <v>65</v>
      </c>
      <c r="C23" s="27" t="s">
        <v>10</v>
      </c>
      <c r="D23" s="27" t="s">
        <v>14</v>
      </c>
      <c r="E23" s="33" t="s">
        <v>73</v>
      </c>
      <c r="F23" s="30">
        <v>100</v>
      </c>
      <c r="G23" s="28">
        <v>744248.6</v>
      </c>
      <c r="H23" s="28">
        <f>585428.78+158819.82</f>
        <v>744248.60000000009</v>
      </c>
      <c r="I23" s="28">
        <f t="shared" si="1"/>
        <v>100.00000000000003</v>
      </c>
    </row>
    <row r="24" spans="2:9">
      <c r="B24" s="26" t="s">
        <v>16</v>
      </c>
      <c r="C24" s="27" t="s">
        <v>10</v>
      </c>
      <c r="D24" s="27" t="s">
        <v>14</v>
      </c>
      <c r="E24" s="33" t="s">
        <v>74</v>
      </c>
      <c r="F24" s="30"/>
      <c r="G24" s="28">
        <f>G25</f>
        <v>199000</v>
      </c>
      <c r="H24" s="28">
        <f>H25</f>
        <v>54428.52</v>
      </c>
      <c r="I24" s="28">
        <f t="shared" si="1"/>
        <v>27.351015075376882</v>
      </c>
    </row>
    <row r="25" spans="2:9" ht="40.799999999999997">
      <c r="B25" s="26" t="s">
        <v>65</v>
      </c>
      <c r="C25" s="27" t="s">
        <v>10</v>
      </c>
      <c r="D25" s="27" t="s">
        <v>14</v>
      </c>
      <c r="E25" s="33" t="s">
        <v>74</v>
      </c>
      <c r="F25" s="30">
        <v>100</v>
      </c>
      <c r="G25" s="28">
        <v>199000</v>
      </c>
      <c r="H25" s="28">
        <f>0+54428.52</f>
        <v>54428.52</v>
      </c>
      <c r="I25" s="28">
        <f t="shared" si="1"/>
        <v>27.351015075376882</v>
      </c>
    </row>
    <row r="26" spans="2:9" ht="30.6">
      <c r="B26" s="26" t="s">
        <v>17</v>
      </c>
      <c r="C26" s="27" t="s">
        <v>10</v>
      </c>
      <c r="D26" s="27" t="s">
        <v>18</v>
      </c>
      <c r="E26" s="33"/>
      <c r="F26" s="27"/>
      <c r="G26" s="28">
        <f>G27</f>
        <v>19857515.59</v>
      </c>
      <c r="H26" s="28">
        <f>H27</f>
        <v>19685264.359999999</v>
      </c>
      <c r="I26" s="28">
        <f t="shared" si="1"/>
        <v>99.132564044986864</v>
      </c>
    </row>
    <row r="27" spans="2:9">
      <c r="B27" s="26" t="s">
        <v>60</v>
      </c>
      <c r="C27" s="27" t="s">
        <v>10</v>
      </c>
      <c r="D27" s="27" t="s">
        <v>18</v>
      </c>
      <c r="E27" s="33" t="s">
        <v>61</v>
      </c>
      <c r="F27" s="30"/>
      <c r="G27" s="28">
        <f>G31+G34+G28</f>
        <v>19857515.59</v>
      </c>
      <c r="H27" s="28">
        <f>H31+H34+H28</f>
        <v>19685264.359999999</v>
      </c>
      <c r="I27" s="28">
        <f t="shared" si="1"/>
        <v>99.132564044986864</v>
      </c>
    </row>
    <row r="28" spans="2:9" ht="30.6">
      <c r="B28" s="26" t="s">
        <v>417</v>
      </c>
      <c r="C28" s="27" t="s">
        <v>10</v>
      </c>
      <c r="D28" s="30" t="s">
        <v>18</v>
      </c>
      <c r="E28" s="33" t="s">
        <v>350</v>
      </c>
      <c r="F28" s="27"/>
      <c r="G28" s="28">
        <f>G29+G30</f>
        <v>86200</v>
      </c>
      <c r="H28" s="28">
        <f>H29+H30</f>
        <v>86200</v>
      </c>
      <c r="I28" s="28">
        <f t="shared" si="1"/>
        <v>100</v>
      </c>
    </row>
    <row r="29" spans="2:9" ht="40.799999999999997">
      <c r="B29" s="26" t="s">
        <v>65</v>
      </c>
      <c r="C29" s="27" t="s">
        <v>10</v>
      </c>
      <c r="D29" s="30" t="s">
        <v>18</v>
      </c>
      <c r="E29" s="33" t="s">
        <v>350</v>
      </c>
      <c r="F29" s="27" t="s">
        <v>66</v>
      </c>
      <c r="G29" s="28">
        <v>76200</v>
      </c>
      <c r="H29" s="28">
        <f>58500+17700</f>
        <v>76200</v>
      </c>
      <c r="I29" s="28">
        <f t="shared" si="1"/>
        <v>100</v>
      </c>
    </row>
    <row r="30" spans="2:9" ht="20.399999999999999">
      <c r="B30" s="2" t="s">
        <v>72</v>
      </c>
      <c r="C30" s="27" t="s">
        <v>10</v>
      </c>
      <c r="D30" s="30" t="s">
        <v>18</v>
      </c>
      <c r="E30" s="33" t="s">
        <v>350</v>
      </c>
      <c r="F30" s="27" t="s">
        <v>387</v>
      </c>
      <c r="G30" s="28">
        <v>10000</v>
      </c>
      <c r="H30" s="28">
        <f>10000</f>
        <v>10000</v>
      </c>
      <c r="I30" s="28">
        <f t="shared" si="1"/>
        <v>100</v>
      </c>
    </row>
    <row r="31" spans="2:9" ht="30.6">
      <c r="B31" s="26" t="s">
        <v>19</v>
      </c>
      <c r="C31" s="27" t="s">
        <v>10</v>
      </c>
      <c r="D31" s="27" t="s">
        <v>18</v>
      </c>
      <c r="E31" s="33" t="s">
        <v>77</v>
      </c>
      <c r="F31" s="30"/>
      <c r="G31" s="28">
        <f>G32+G33</f>
        <v>937000</v>
      </c>
      <c r="H31" s="28">
        <f>H32+H33</f>
        <v>937000</v>
      </c>
      <c r="I31" s="28">
        <f t="shared" si="1"/>
        <v>100</v>
      </c>
    </row>
    <row r="32" spans="2:9" ht="40.799999999999997">
      <c r="B32" s="26" t="s">
        <v>65</v>
      </c>
      <c r="C32" s="27" t="s">
        <v>10</v>
      </c>
      <c r="D32" s="27" t="s">
        <v>18</v>
      </c>
      <c r="E32" s="33" t="s">
        <v>77</v>
      </c>
      <c r="F32" s="30">
        <v>100</v>
      </c>
      <c r="G32" s="28">
        <v>794900</v>
      </c>
      <c r="H32" s="28">
        <v>794900</v>
      </c>
      <c r="I32" s="28">
        <f t="shared" si="1"/>
        <v>100</v>
      </c>
    </row>
    <row r="33" spans="2:9" ht="20.399999999999999">
      <c r="B33" s="26" t="s">
        <v>72</v>
      </c>
      <c r="C33" s="27" t="s">
        <v>10</v>
      </c>
      <c r="D33" s="27" t="s">
        <v>18</v>
      </c>
      <c r="E33" s="33" t="s">
        <v>77</v>
      </c>
      <c r="F33" s="30">
        <v>200</v>
      </c>
      <c r="G33" s="28">
        <v>142100</v>
      </c>
      <c r="H33" s="28">
        <v>142100</v>
      </c>
      <c r="I33" s="28">
        <f t="shared" si="1"/>
        <v>100</v>
      </c>
    </row>
    <row r="34" spans="2:9" ht="20.399999999999999">
      <c r="B34" s="26" t="s">
        <v>62</v>
      </c>
      <c r="C34" s="27" t="s">
        <v>10</v>
      </c>
      <c r="D34" s="27" t="s">
        <v>18</v>
      </c>
      <c r="E34" s="33" t="s">
        <v>63</v>
      </c>
      <c r="F34" s="30"/>
      <c r="G34" s="28">
        <f>G35+G42</f>
        <v>18834315.59</v>
      </c>
      <c r="H34" s="28">
        <f>H35+H42</f>
        <v>18662064.359999999</v>
      </c>
      <c r="I34" s="28">
        <f t="shared" si="1"/>
        <v>99.08543939822556</v>
      </c>
    </row>
    <row r="35" spans="2:9" ht="20.399999999999999">
      <c r="B35" s="26" t="s">
        <v>78</v>
      </c>
      <c r="C35" s="27" t="s">
        <v>10</v>
      </c>
      <c r="D35" s="27" t="s">
        <v>18</v>
      </c>
      <c r="E35" s="33" t="s">
        <v>79</v>
      </c>
      <c r="F35" s="30"/>
      <c r="G35" s="28">
        <f>G36+G38</f>
        <v>18828565.59</v>
      </c>
      <c r="H35" s="28">
        <f>H36+H38</f>
        <v>18656314.359999999</v>
      </c>
      <c r="I35" s="28">
        <f t="shared" si="1"/>
        <v>99.085160103266261</v>
      </c>
    </row>
    <row r="36" spans="2:9" ht="20.399999999999999">
      <c r="B36" s="26" t="s">
        <v>80</v>
      </c>
      <c r="C36" s="27" t="s">
        <v>10</v>
      </c>
      <c r="D36" s="27" t="s">
        <v>18</v>
      </c>
      <c r="E36" s="33" t="s">
        <v>81</v>
      </c>
      <c r="F36" s="30"/>
      <c r="G36" s="28">
        <f>G37</f>
        <v>10492101.300000001</v>
      </c>
      <c r="H36" s="28">
        <f>H37</f>
        <v>10414863.1</v>
      </c>
      <c r="I36" s="28">
        <f t="shared" si="1"/>
        <v>99.263844316867193</v>
      </c>
    </row>
    <row r="37" spans="2:9" ht="40.799999999999997">
      <c r="B37" s="26" t="s">
        <v>65</v>
      </c>
      <c r="C37" s="27" t="s">
        <v>10</v>
      </c>
      <c r="D37" s="27" t="s">
        <v>18</v>
      </c>
      <c r="E37" s="33" t="s">
        <v>81</v>
      </c>
      <c r="F37" s="30">
        <v>100</v>
      </c>
      <c r="G37" s="28">
        <v>10492101.300000001</v>
      </c>
      <c r="H37" s="28">
        <f>8000860.5+2414002.6</f>
        <v>10414863.1</v>
      </c>
      <c r="I37" s="28">
        <f t="shared" si="1"/>
        <v>99.263844316867193</v>
      </c>
    </row>
    <row r="38" spans="2:9" ht="20.399999999999999">
      <c r="B38" s="26" t="s">
        <v>82</v>
      </c>
      <c r="C38" s="27" t="s">
        <v>10</v>
      </c>
      <c r="D38" s="27" t="s">
        <v>18</v>
      </c>
      <c r="E38" s="33" t="s">
        <v>83</v>
      </c>
      <c r="F38" s="30"/>
      <c r="G38" s="28">
        <f>G39+G40+G41</f>
        <v>8336464.29</v>
      </c>
      <c r="H38" s="28">
        <f>H39+H40+H41</f>
        <v>8241451.2600000007</v>
      </c>
      <c r="I38" s="28">
        <f t="shared" si="1"/>
        <v>98.860271852732922</v>
      </c>
    </row>
    <row r="39" spans="2:9" ht="40.799999999999997">
      <c r="B39" s="26" t="s">
        <v>65</v>
      </c>
      <c r="C39" s="27" t="s">
        <v>10</v>
      </c>
      <c r="D39" s="27" t="s">
        <v>18</v>
      </c>
      <c r="E39" s="33" t="s">
        <v>83</v>
      </c>
      <c r="F39" s="30">
        <v>100</v>
      </c>
      <c r="G39" s="28">
        <v>6044701.2999999998</v>
      </c>
      <c r="H39" s="28">
        <f>4261680.01+466974+1253449.48</f>
        <v>5982103.4900000002</v>
      </c>
      <c r="I39" s="28">
        <f t="shared" si="1"/>
        <v>98.964418473415734</v>
      </c>
    </row>
    <row r="40" spans="2:9" ht="20.399999999999999">
      <c r="B40" s="26" t="s">
        <v>72</v>
      </c>
      <c r="C40" s="27" t="s">
        <v>10</v>
      </c>
      <c r="D40" s="27" t="s">
        <v>18</v>
      </c>
      <c r="E40" s="33" t="s">
        <v>83</v>
      </c>
      <c r="F40" s="30">
        <v>200</v>
      </c>
      <c r="G40" s="28">
        <v>1815462.99</v>
      </c>
      <c r="H40" s="28">
        <f>320707.35+1481921.13</f>
        <v>1802628.48</v>
      </c>
      <c r="I40" s="28">
        <f t="shared" si="1"/>
        <v>99.2930448006544</v>
      </c>
    </row>
    <row r="41" spans="2:9">
      <c r="B41" s="26" t="s">
        <v>84</v>
      </c>
      <c r="C41" s="27" t="s">
        <v>10</v>
      </c>
      <c r="D41" s="27" t="s">
        <v>18</v>
      </c>
      <c r="E41" s="33" t="s">
        <v>83</v>
      </c>
      <c r="F41" s="30">
        <v>800</v>
      </c>
      <c r="G41" s="28">
        <v>476300</v>
      </c>
      <c r="H41" s="28">
        <f>150000+25600+281119.29</f>
        <v>456719.29</v>
      </c>
      <c r="I41" s="28">
        <f t="shared" si="1"/>
        <v>95.88899643082091</v>
      </c>
    </row>
    <row r="42" spans="2:9" ht="24">
      <c r="B42" s="47" t="s">
        <v>38</v>
      </c>
      <c r="C42" s="27" t="s">
        <v>10</v>
      </c>
      <c r="D42" s="27" t="s">
        <v>18</v>
      </c>
      <c r="E42" s="30" t="s">
        <v>516</v>
      </c>
      <c r="F42" s="30"/>
      <c r="G42" s="28">
        <f>G43</f>
        <v>5750</v>
      </c>
      <c r="H42" s="28">
        <f>H43</f>
        <v>5750</v>
      </c>
      <c r="I42" s="28">
        <f t="shared" si="1"/>
        <v>100</v>
      </c>
    </row>
    <row r="43" spans="2:9" ht="20.399999999999999">
      <c r="B43" s="26" t="s">
        <v>72</v>
      </c>
      <c r="C43" s="27" t="s">
        <v>10</v>
      </c>
      <c r="D43" s="27" t="s">
        <v>18</v>
      </c>
      <c r="E43" s="30" t="s">
        <v>516</v>
      </c>
      <c r="F43" s="30">
        <v>200</v>
      </c>
      <c r="G43" s="28">
        <v>5750</v>
      </c>
      <c r="H43" s="28">
        <v>5750</v>
      </c>
      <c r="I43" s="28">
        <f t="shared" si="1"/>
        <v>100</v>
      </c>
    </row>
    <row r="44" spans="2:9" ht="20.399999999999999">
      <c r="B44" s="26" t="s">
        <v>20</v>
      </c>
      <c r="C44" s="27" t="s">
        <v>10</v>
      </c>
      <c r="D44" s="27" t="s">
        <v>21</v>
      </c>
      <c r="E44" s="33"/>
      <c r="F44" s="27"/>
      <c r="G44" s="28">
        <f>G46+G48+G56</f>
        <v>6892190.8999999994</v>
      </c>
      <c r="H44" s="28">
        <f>H46+H48+H56</f>
        <v>6882400.7799999993</v>
      </c>
      <c r="I44" s="28">
        <f t="shared" si="1"/>
        <v>99.857953441190958</v>
      </c>
    </row>
    <row r="45" spans="2:9" ht="20.399999999999999">
      <c r="B45" s="26" t="s">
        <v>88</v>
      </c>
      <c r="C45" s="27" t="s">
        <v>10</v>
      </c>
      <c r="D45" s="27" t="s">
        <v>21</v>
      </c>
      <c r="E45" s="33" t="s">
        <v>89</v>
      </c>
      <c r="F45" s="27"/>
      <c r="G45" s="28">
        <f>G46</f>
        <v>447979</v>
      </c>
      <c r="H45" s="28">
        <f>H46</f>
        <v>447958.88</v>
      </c>
      <c r="I45" s="28">
        <f t="shared" si="1"/>
        <v>99.995508718042586</v>
      </c>
    </row>
    <row r="46" spans="2:9" ht="20.399999999999999">
      <c r="B46" s="26" t="s">
        <v>90</v>
      </c>
      <c r="C46" s="27" t="s">
        <v>10</v>
      </c>
      <c r="D46" s="27" t="s">
        <v>21</v>
      </c>
      <c r="E46" s="33" t="s">
        <v>91</v>
      </c>
      <c r="F46" s="27"/>
      <c r="G46" s="28">
        <f>G47</f>
        <v>447979</v>
      </c>
      <c r="H46" s="28">
        <f>H47</f>
        <v>447958.88</v>
      </c>
      <c r="I46" s="28">
        <f t="shared" si="1"/>
        <v>99.995508718042586</v>
      </c>
    </row>
    <row r="47" spans="2:9" ht="20.399999999999999">
      <c r="B47" s="26" t="s">
        <v>72</v>
      </c>
      <c r="C47" s="27" t="s">
        <v>10</v>
      </c>
      <c r="D47" s="27" t="s">
        <v>21</v>
      </c>
      <c r="E47" s="33" t="s">
        <v>91</v>
      </c>
      <c r="F47" s="30">
        <v>200</v>
      </c>
      <c r="G47" s="28">
        <v>447979</v>
      </c>
      <c r="H47" s="28">
        <f>439642.88+8316</f>
        <v>447958.88</v>
      </c>
      <c r="I47" s="28">
        <f t="shared" si="1"/>
        <v>99.995508718042586</v>
      </c>
    </row>
    <row r="48" spans="2:9" ht="30.6">
      <c r="B48" s="26" t="s">
        <v>92</v>
      </c>
      <c r="C48" s="27" t="s">
        <v>10</v>
      </c>
      <c r="D48" s="27" t="s">
        <v>21</v>
      </c>
      <c r="E48" s="33" t="s">
        <v>93</v>
      </c>
      <c r="F48" s="30"/>
      <c r="G48" s="28">
        <f>G49</f>
        <v>5773531.4699999997</v>
      </c>
      <c r="H48" s="28">
        <f>H49</f>
        <v>5763761.4699999997</v>
      </c>
      <c r="I48" s="28">
        <f t="shared" si="1"/>
        <v>99.830779479582532</v>
      </c>
    </row>
    <row r="49" spans="2:9" ht="20.399999999999999">
      <c r="B49" s="26" t="s">
        <v>94</v>
      </c>
      <c r="C49" s="27" t="s">
        <v>10</v>
      </c>
      <c r="D49" s="27" t="s">
        <v>21</v>
      </c>
      <c r="E49" s="33" t="s">
        <v>95</v>
      </c>
      <c r="F49" s="30"/>
      <c r="G49" s="28">
        <f>G50+G52</f>
        <v>5773531.4699999997</v>
      </c>
      <c r="H49" s="28">
        <f>H50+H52</f>
        <v>5763761.4699999997</v>
      </c>
      <c r="I49" s="28">
        <f t="shared" si="1"/>
        <v>99.830779479582532</v>
      </c>
    </row>
    <row r="50" spans="2:9" ht="20.399999999999999">
      <c r="B50" s="26" t="s">
        <v>96</v>
      </c>
      <c r="C50" s="27" t="s">
        <v>10</v>
      </c>
      <c r="D50" s="27" t="s">
        <v>21</v>
      </c>
      <c r="E50" s="33" t="s">
        <v>97</v>
      </c>
      <c r="F50" s="30"/>
      <c r="G50" s="28">
        <f>G51</f>
        <v>4135776</v>
      </c>
      <c r="H50" s="28">
        <f>H51</f>
        <v>4135189.4799999995</v>
      </c>
      <c r="I50" s="28">
        <f t="shared" si="1"/>
        <v>99.985818380879422</v>
      </c>
    </row>
    <row r="51" spans="2:9" ht="40.799999999999997">
      <c r="B51" s="26" t="s">
        <v>65</v>
      </c>
      <c r="C51" s="27" t="s">
        <v>10</v>
      </c>
      <c r="D51" s="27" t="s">
        <v>21</v>
      </c>
      <c r="E51" s="33" t="s">
        <v>97</v>
      </c>
      <c r="F51" s="30">
        <v>100</v>
      </c>
      <c r="G51" s="28">
        <v>4135776</v>
      </c>
      <c r="H51" s="28">
        <f>3187835.01+947354.47</f>
        <v>4135189.4799999995</v>
      </c>
      <c r="I51" s="28">
        <f t="shared" si="1"/>
        <v>99.985818380879422</v>
      </c>
    </row>
    <row r="52" spans="2:9" ht="20.399999999999999">
      <c r="B52" s="26" t="s">
        <v>98</v>
      </c>
      <c r="C52" s="27" t="s">
        <v>10</v>
      </c>
      <c r="D52" s="27" t="s">
        <v>21</v>
      </c>
      <c r="E52" s="33" t="s">
        <v>99</v>
      </c>
      <c r="F52" s="30"/>
      <c r="G52" s="28">
        <f>G53+G54+G55</f>
        <v>1637755.47</v>
      </c>
      <c r="H52" s="28">
        <f>H53+H54+H55</f>
        <v>1628571.99</v>
      </c>
      <c r="I52" s="28">
        <f t="shared" si="1"/>
        <v>99.43926427551483</v>
      </c>
    </row>
    <row r="53" spans="2:9" ht="40.799999999999997">
      <c r="B53" s="26" t="s">
        <v>65</v>
      </c>
      <c r="C53" s="27" t="s">
        <v>10</v>
      </c>
      <c r="D53" s="27" t="s">
        <v>21</v>
      </c>
      <c r="E53" s="33" t="s">
        <v>99</v>
      </c>
      <c r="F53" s="30">
        <v>100</v>
      </c>
      <c r="G53" s="28">
        <v>1360620</v>
      </c>
      <c r="H53" s="28">
        <f>1042181.22+9274+309084.22</f>
        <v>1360539.44</v>
      </c>
      <c r="I53" s="28">
        <f t="shared" si="1"/>
        <v>99.99407916979024</v>
      </c>
    </row>
    <row r="54" spans="2:9" ht="20.399999999999999">
      <c r="B54" s="26" t="s">
        <v>72</v>
      </c>
      <c r="C54" s="27" t="s">
        <v>10</v>
      </c>
      <c r="D54" s="27" t="s">
        <v>21</v>
      </c>
      <c r="E54" s="33" t="s">
        <v>99</v>
      </c>
      <c r="F54" s="30">
        <v>200</v>
      </c>
      <c r="G54" s="28">
        <v>269445.46999999997</v>
      </c>
      <c r="H54" s="28">
        <f>73880+186471.09</f>
        <v>260351.09</v>
      </c>
      <c r="I54" s="28">
        <f t="shared" si="1"/>
        <v>96.624779032284351</v>
      </c>
    </row>
    <row r="55" spans="2:9">
      <c r="B55" s="26" t="s">
        <v>84</v>
      </c>
      <c r="C55" s="27" t="s">
        <v>10</v>
      </c>
      <c r="D55" s="27" t="s">
        <v>21</v>
      </c>
      <c r="E55" s="33" t="s">
        <v>99</v>
      </c>
      <c r="F55" s="30">
        <v>800</v>
      </c>
      <c r="G55" s="28">
        <v>7690</v>
      </c>
      <c r="H55" s="28">
        <f>1175+1920+4586.46</f>
        <v>7681.46</v>
      </c>
      <c r="I55" s="28">
        <f t="shared" si="1"/>
        <v>99.888946684005191</v>
      </c>
    </row>
    <row r="56" spans="2:9">
      <c r="B56" s="26" t="s">
        <v>60</v>
      </c>
      <c r="C56" s="27" t="s">
        <v>10</v>
      </c>
      <c r="D56" s="27" t="s">
        <v>21</v>
      </c>
      <c r="E56" s="33" t="s">
        <v>61</v>
      </c>
      <c r="F56" s="27"/>
      <c r="G56" s="28">
        <f t="shared" ref="G56:H58" si="2">G57</f>
        <v>670680.43000000005</v>
      </c>
      <c r="H56" s="28">
        <f t="shared" si="2"/>
        <v>670680.43000000005</v>
      </c>
      <c r="I56" s="28">
        <f t="shared" si="1"/>
        <v>100</v>
      </c>
    </row>
    <row r="57" spans="2:9" ht="20.399999999999999">
      <c r="B57" s="26" t="s">
        <v>100</v>
      </c>
      <c r="C57" s="27" t="s">
        <v>10</v>
      </c>
      <c r="D57" s="27" t="s">
        <v>21</v>
      </c>
      <c r="E57" s="33" t="s">
        <v>101</v>
      </c>
      <c r="F57" s="27"/>
      <c r="G57" s="28">
        <f t="shared" si="2"/>
        <v>670680.43000000005</v>
      </c>
      <c r="H57" s="28">
        <f t="shared" si="2"/>
        <v>670680.43000000005</v>
      </c>
      <c r="I57" s="28">
        <f t="shared" si="1"/>
        <v>100</v>
      </c>
    </row>
    <row r="58" spans="2:9" ht="20.399999999999999">
      <c r="B58" s="26" t="s">
        <v>102</v>
      </c>
      <c r="C58" s="27" t="s">
        <v>10</v>
      </c>
      <c r="D58" s="27" t="s">
        <v>21</v>
      </c>
      <c r="E58" s="33" t="s">
        <v>103</v>
      </c>
      <c r="F58" s="27"/>
      <c r="G58" s="28">
        <f t="shared" si="2"/>
        <v>670680.43000000005</v>
      </c>
      <c r="H58" s="28">
        <f t="shared" si="2"/>
        <v>670680.43000000005</v>
      </c>
      <c r="I58" s="28">
        <f t="shared" si="1"/>
        <v>100</v>
      </c>
    </row>
    <row r="59" spans="2:9" ht="20.399999999999999">
      <c r="B59" s="26" t="s">
        <v>104</v>
      </c>
      <c r="C59" s="27" t="s">
        <v>10</v>
      </c>
      <c r="D59" s="27" t="s">
        <v>21</v>
      </c>
      <c r="E59" s="33" t="s">
        <v>105</v>
      </c>
      <c r="F59" s="27"/>
      <c r="G59" s="28">
        <f>G60+G61</f>
        <v>670680.43000000005</v>
      </c>
      <c r="H59" s="28">
        <f>H60+H61</f>
        <v>670680.43000000005</v>
      </c>
      <c r="I59" s="28">
        <f t="shared" si="1"/>
        <v>100</v>
      </c>
    </row>
    <row r="60" spans="2:9" ht="40.799999999999997">
      <c r="B60" s="26" t="s">
        <v>65</v>
      </c>
      <c r="C60" s="27" t="s">
        <v>10</v>
      </c>
      <c r="D60" s="27" t="s">
        <v>21</v>
      </c>
      <c r="E60" s="33" t="s">
        <v>105</v>
      </c>
      <c r="F60" s="30">
        <v>100</v>
      </c>
      <c r="G60" s="28">
        <v>645937.4</v>
      </c>
      <c r="H60" s="28">
        <f>487167.4+17900+140870</f>
        <v>645937.4</v>
      </c>
      <c r="I60" s="28">
        <f t="shared" si="1"/>
        <v>100</v>
      </c>
    </row>
    <row r="61" spans="2:9" ht="20.399999999999999">
      <c r="B61" s="26" t="s">
        <v>72</v>
      </c>
      <c r="C61" s="27" t="s">
        <v>10</v>
      </c>
      <c r="D61" s="27" t="s">
        <v>21</v>
      </c>
      <c r="E61" s="33" t="s">
        <v>105</v>
      </c>
      <c r="F61" s="30">
        <v>200</v>
      </c>
      <c r="G61" s="28">
        <v>24743.03</v>
      </c>
      <c r="H61" s="28">
        <f>8000+16743.03</f>
        <v>24743.03</v>
      </c>
      <c r="I61" s="28">
        <f t="shared" si="1"/>
        <v>100</v>
      </c>
    </row>
    <row r="62" spans="2:9">
      <c r="B62" s="26" t="s">
        <v>22</v>
      </c>
      <c r="C62" s="27" t="s">
        <v>10</v>
      </c>
      <c r="D62" s="27" t="s">
        <v>23</v>
      </c>
      <c r="E62" s="33"/>
      <c r="F62" s="33"/>
      <c r="G62" s="28">
        <f>G64</f>
        <v>996500</v>
      </c>
      <c r="H62" s="28">
        <f>H64</f>
        <v>996455.6</v>
      </c>
      <c r="I62" s="28">
        <f t="shared" si="1"/>
        <v>99.995544405418968</v>
      </c>
    </row>
    <row r="63" spans="2:9">
      <c r="B63" s="26" t="s">
        <v>60</v>
      </c>
      <c r="C63" s="27" t="s">
        <v>10</v>
      </c>
      <c r="D63" s="27" t="s">
        <v>23</v>
      </c>
      <c r="E63" s="33" t="s">
        <v>61</v>
      </c>
      <c r="F63" s="30"/>
      <c r="G63" s="28">
        <f>G64</f>
        <v>996500</v>
      </c>
      <c r="H63" s="28">
        <f>H64</f>
        <v>996455.6</v>
      </c>
      <c r="I63" s="28">
        <f t="shared" si="1"/>
        <v>99.995544405418968</v>
      </c>
    </row>
    <row r="64" spans="2:9" ht="20.399999999999999">
      <c r="B64" s="26" t="s">
        <v>106</v>
      </c>
      <c r="C64" s="27" t="s">
        <v>10</v>
      </c>
      <c r="D64" s="27" t="s">
        <v>23</v>
      </c>
      <c r="E64" s="33" t="s">
        <v>107</v>
      </c>
      <c r="F64" s="30"/>
      <c r="G64" s="28">
        <f>G65</f>
        <v>996500</v>
      </c>
      <c r="H64" s="28">
        <f>H65</f>
        <v>996455.6</v>
      </c>
      <c r="I64" s="28">
        <f t="shared" si="1"/>
        <v>99.995544405418968</v>
      </c>
    </row>
    <row r="65" spans="2:9">
      <c r="B65" s="26" t="s">
        <v>84</v>
      </c>
      <c r="C65" s="27" t="s">
        <v>10</v>
      </c>
      <c r="D65" s="27" t="s">
        <v>23</v>
      </c>
      <c r="E65" s="33" t="s">
        <v>107</v>
      </c>
      <c r="F65" s="30">
        <v>800</v>
      </c>
      <c r="G65" s="28">
        <v>996500</v>
      </c>
      <c r="H65" s="28">
        <v>996455.6</v>
      </c>
      <c r="I65" s="28">
        <f t="shared" si="1"/>
        <v>99.995544405418968</v>
      </c>
    </row>
    <row r="66" spans="2:9">
      <c r="B66" s="26" t="s">
        <v>452</v>
      </c>
      <c r="C66" s="27" t="s">
        <v>10</v>
      </c>
      <c r="D66" s="27" t="s">
        <v>24</v>
      </c>
      <c r="E66" s="33"/>
      <c r="F66" s="27"/>
      <c r="G66" s="28">
        <f>G68</f>
        <v>30299.75</v>
      </c>
      <c r="H66" s="28">
        <f>H68</f>
        <v>0</v>
      </c>
      <c r="I66" s="28">
        <f t="shared" si="1"/>
        <v>0</v>
      </c>
    </row>
    <row r="67" spans="2:9">
      <c r="B67" s="26" t="s">
        <v>60</v>
      </c>
      <c r="C67" s="27" t="s">
        <v>10</v>
      </c>
      <c r="D67" s="27" t="s">
        <v>24</v>
      </c>
      <c r="E67" s="33" t="s">
        <v>61</v>
      </c>
      <c r="F67" s="27"/>
      <c r="G67" s="28">
        <f>G68</f>
        <v>30299.75</v>
      </c>
      <c r="H67" s="28">
        <f>H68</f>
        <v>0</v>
      </c>
      <c r="I67" s="28">
        <f t="shared" si="1"/>
        <v>0</v>
      </c>
    </row>
    <row r="68" spans="2:9">
      <c r="B68" s="26" t="s">
        <v>25</v>
      </c>
      <c r="C68" s="27" t="s">
        <v>10</v>
      </c>
      <c r="D68" s="27" t="s">
        <v>24</v>
      </c>
      <c r="E68" s="33" t="s">
        <v>108</v>
      </c>
      <c r="F68" s="27"/>
      <c r="G68" s="28">
        <f>G69</f>
        <v>30299.75</v>
      </c>
      <c r="H68" s="28">
        <f>H69</f>
        <v>0</v>
      </c>
      <c r="I68" s="28">
        <f t="shared" si="1"/>
        <v>0</v>
      </c>
    </row>
    <row r="69" spans="2:9">
      <c r="B69" s="26" t="s">
        <v>84</v>
      </c>
      <c r="C69" s="27" t="s">
        <v>10</v>
      </c>
      <c r="D69" s="27" t="s">
        <v>24</v>
      </c>
      <c r="E69" s="33" t="s">
        <v>108</v>
      </c>
      <c r="F69" s="30">
        <v>800</v>
      </c>
      <c r="G69" s="28">
        <v>30299.75</v>
      </c>
      <c r="H69" s="28">
        <v>0</v>
      </c>
      <c r="I69" s="28">
        <f t="shared" si="1"/>
        <v>0</v>
      </c>
    </row>
    <row r="70" spans="2:9">
      <c r="B70" s="26" t="s">
        <v>26</v>
      </c>
      <c r="C70" s="27" t="s">
        <v>10</v>
      </c>
      <c r="D70" s="27" t="s">
        <v>27</v>
      </c>
      <c r="E70" s="33"/>
      <c r="F70" s="27"/>
      <c r="G70" s="28">
        <f>G71+G74+G79+G85+G91+G104+G109+G117+G97</f>
        <v>8282827.0600000005</v>
      </c>
      <c r="H70" s="28">
        <f>H71+H74+H79+H85+H91+H104+H109+H117+H97</f>
        <v>7890034.6600000001</v>
      </c>
      <c r="I70" s="28">
        <f t="shared" si="1"/>
        <v>95.257749592564835</v>
      </c>
    </row>
    <row r="71" spans="2:9">
      <c r="B71" s="26" t="s">
        <v>109</v>
      </c>
      <c r="C71" s="27" t="s">
        <v>10</v>
      </c>
      <c r="D71" s="27" t="s">
        <v>27</v>
      </c>
      <c r="E71" s="33" t="s">
        <v>110</v>
      </c>
      <c r="F71" s="27"/>
      <c r="G71" s="28">
        <f>G72</f>
        <v>240000</v>
      </c>
      <c r="H71" s="28">
        <f>H72</f>
        <v>240000</v>
      </c>
      <c r="I71" s="28">
        <f t="shared" si="1"/>
        <v>100</v>
      </c>
    </row>
    <row r="72" spans="2:9" ht="20.399999999999999">
      <c r="B72" s="26" t="s">
        <v>111</v>
      </c>
      <c r="C72" s="27" t="s">
        <v>10</v>
      </c>
      <c r="D72" s="27" t="s">
        <v>27</v>
      </c>
      <c r="E72" s="33" t="s">
        <v>112</v>
      </c>
      <c r="F72" s="27"/>
      <c r="G72" s="28">
        <f>G73</f>
        <v>240000</v>
      </c>
      <c r="H72" s="28">
        <f>H73</f>
        <v>240000</v>
      </c>
      <c r="I72" s="28">
        <f t="shared" si="1"/>
        <v>100</v>
      </c>
    </row>
    <row r="73" spans="2:9" ht="20.399999999999999">
      <c r="B73" s="26" t="s">
        <v>72</v>
      </c>
      <c r="C73" s="27" t="s">
        <v>10</v>
      </c>
      <c r="D73" s="27" t="s">
        <v>27</v>
      </c>
      <c r="E73" s="33" t="s">
        <v>112</v>
      </c>
      <c r="F73" s="27">
        <v>200</v>
      </c>
      <c r="G73" s="28">
        <v>240000</v>
      </c>
      <c r="H73" s="28">
        <v>240000</v>
      </c>
      <c r="I73" s="28">
        <f t="shared" si="1"/>
        <v>100</v>
      </c>
    </row>
    <row r="74" spans="2:9" ht="30.6">
      <c r="B74" s="26" t="s">
        <v>113</v>
      </c>
      <c r="C74" s="27" t="s">
        <v>10</v>
      </c>
      <c r="D74" s="27" t="s">
        <v>27</v>
      </c>
      <c r="E74" s="33" t="s">
        <v>114</v>
      </c>
      <c r="F74" s="27"/>
      <c r="G74" s="28">
        <f>G75</f>
        <v>771643.9</v>
      </c>
      <c r="H74" s="28">
        <f>H75</f>
        <v>771643.9</v>
      </c>
      <c r="I74" s="28">
        <f t="shared" ref="I74:I137" si="3">H74/G74*100</f>
        <v>100</v>
      </c>
    </row>
    <row r="75" spans="2:9" ht="20.399999999999999">
      <c r="B75" s="26" t="s">
        <v>115</v>
      </c>
      <c r="C75" s="27" t="s">
        <v>10</v>
      </c>
      <c r="D75" s="27" t="s">
        <v>27</v>
      </c>
      <c r="E75" s="33" t="s">
        <v>116</v>
      </c>
      <c r="F75" s="27"/>
      <c r="G75" s="28">
        <f>G76+G77+G78</f>
        <v>771643.9</v>
      </c>
      <c r="H75" s="28">
        <f>H76+H77+H78</f>
        <v>771643.9</v>
      </c>
      <c r="I75" s="28">
        <f t="shared" si="3"/>
        <v>100</v>
      </c>
    </row>
    <row r="76" spans="2:9" ht="40.799999999999997">
      <c r="B76" s="26" t="s">
        <v>65</v>
      </c>
      <c r="C76" s="27" t="s">
        <v>10</v>
      </c>
      <c r="D76" s="27" t="s">
        <v>27</v>
      </c>
      <c r="E76" s="33" t="s">
        <v>116</v>
      </c>
      <c r="F76" s="27">
        <v>100</v>
      </c>
      <c r="G76" s="28">
        <v>661764.25</v>
      </c>
      <c r="H76" s="28">
        <f>501130.77+10500+150133.48</f>
        <v>661764.25</v>
      </c>
      <c r="I76" s="28">
        <f t="shared" si="3"/>
        <v>100</v>
      </c>
    </row>
    <row r="77" spans="2:9" ht="20.399999999999999">
      <c r="B77" s="26" t="s">
        <v>72</v>
      </c>
      <c r="C77" s="27" t="s">
        <v>10</v>
      </c>
      <c r="D77" s="27" t="s">
        <v>27</v>
      </c>
      <c r="E77" s="33" t="s">
        <v>116</v>
      </c>
      <c r="F77" s="27">
        <v>200</v>
      </c>
      <c r="G77" s="28">
        <v>109380.79</v>
      </c>
      <c r="H77" s="28">
        <v>109380.79</v>
      </c>
      <c r="I77" s="28">
        <f t="shared" si="3"/>
        <v>100</v>
      </c>
    </row>
    <row r="78" spans="2:9" s="7" customFormat="1">
      <c r="B78" s="2" t="s">
        <v>84</v>
      </c>
      <c r="C78" s="27" t="s">
        <v>10</v>
      </c>
      <c r="D78" s="27" t="s">
        <v>27</v>
      </c>
      <c r="E78" s="33" t="s">
        <v>116</v>
      </c>
      <c r="F78" s="27">
        <v>800</v>
      </c>
      <c r="G78" s="28">
        <v>498.86</v>
      </c>
      <c r="H78" s="28">
        <v>498.86</v>
      </c>
      <c r="I78" s="28">
        <f t="shared" si="3"/>
        <v>100</v>
      </c>
    </row>
    <row r="79" spans="2:9" ht="20.399999999999999">
      <c r="B79" s="26" t="s">
        <v>117</v>
      </c>
      <c r="C79" s="27" t="s">
        <v>10</v>
      </c>
      <c r="D79" s="27" t="s">
        <v>27</v>
      </c>
      <c r="E79" s="33" t="s">
        <v>118</v>
      </c>
      <c r="F79" s="27"/>
      <c r="G79" s="28">
        <f>G80+G82</f>
        <v>1191345</v>
      </c>
      <c r="H79" s="28">
        <f>H80+H82</f>
        <v>1191345</v>
      </c>
      <c r="I79" s="28">
        <f t="shared" si="3"/>
        <v>100</v>
      </c>
    </row>
    <row r="80" spans="2:9" ht="20.399999999999999">
      <c r="B80" s="26" t="s">
        <v>119</v>
      </c>
      <c r="C80" s="27" t="s">
        <v>10</v>
      </c>
      <c r="D80" s="27" t="s">
        <v>27</v>
      </c>
      <c r="E80" s="33" t="s">
        <v>120</v>
      </c>
      <c r="F80" s="27"/>
      <c r="G80" s="28">
        <f>G81</f>
        <v>484345</v>
      </c>
      <c r="H80" s="28">
        <f>H81</f>
        <v>484345</v>
      </c>
      <c r="I80" s="28">
        <f t="shared" si="3"/>
        <v>100</v>
      </c>
    </row>
    <row r="81" spans="2:9" ht="20.399999999999999">
      <c r="B81" s="26" t="s">
        <v>72</v>
      </c>
      <c r="C81" s="27" t="s">
        <v>10</v>
      </c>
      <c r="D81" s="27" t="s">
        <v>27</v>
      </c>
      <c r="E81" s="33" t="s">
        <v>120</v>
      </c>
      <c r="F81" s="27">
        <v>200</v>
      </c>
      <c r="G81" s="28">
        <v>484345</v>
      </c>
      <c r="H81" s="28">
        <v>484345</v>
      </c>
      <c r="I81" s="28">
        <f t="shared" si="3"/>
        <v>100</v>
      </c>
    </row>
    <row r="82" spans="2:9">
      <c r="B82" s="26" t="s">
        <v>125</v>
      </c>
      <c r="C82" s="27" t="s">
        <v>10</v>
      </c>
      <c r="D82" s="27" t="s">
        <v>27</v>
      </c>
      <c r="E82" s="33" t="s">
        <v>126</v>
      </c>
      <c r="F82" s="27"/>
      <c r="G82" s="28">
        <f>G83+G84</f>
        <v>707000</v>
      </c>
      <c r="H82" s="28">
        <f>H83+H84</f>
        <v>707000</v>
      </c>
      <c r="I82" s="28">
        <f t="shared" si="3"/>
        <v>100</v>
      </c>
    </row>
    <row r="83" spans="2:9" ht="40.799999999999997">
      <c r="B83" s="26" t="s">
        <v>65</v>
      </c>
      <c r="C83" s="27" t="s">
        <v>10</v>
      </c>
      <c r="D83" s="27" t="s">
        <v>27</v>
      </c>
      <c r="E83" s="33" t="s">
        <v>126</v>
      </c>
      <c r="F83" s="27">
        <v>100</v>
      </c>
      <c r="G83" s="28">
        <v>522009.19</v>
      </c>
      <c r="H83" s="28">
        <v>522009.19</v>
      </c>
      <c r="I83" s="28">
        <f t="shared" si="3"/>
        <v>100</v>
      </c>
    </row>
    <row r="84" spans="2:9" ht="20.399999999999999">
      <c r="B84" s="26" t="s">
        <v>72</v>
      </c>
      <c r="C84" s="27" t="s">
        <v>10</v>
      </c>
      <c r="D84" s="27" t="s">
        <v>27</v>
      </c>
      <c r="E84" s="33" t="s">
        <v>126</v>
      </c>
      <c r="F84" s="27">
        <v>200</v>
      </c>
      <c r="G84" s="28">
        <v>184990.81</v>
      </c>
      <c r="H84" s="28">
        <v>184990.81</v>
      </c>
      <c r="I84" s="28">
        <f t="shared" si="3"/>
        <v>100</v>
      </c>
    </row>
    <row r="85" spans="2:9" ht="20.399999999999999">
      <c r="B85" s="26" t="s">
        <v>127</v>
      </c>
      <c r="C85" s="27" t="s">
        <v>10</v>
      </c>
      <c r="D85" s="27" t="s">
        <v>27</v>
      </c>
      <c r="E85" s="33" t="s">
        <v>128</v>
      </c>
      <c r="F85" s="27"/>
      <c r="G85" s="28">
        <f>G86+G89</f>
        <v>187645</v>
      </c>
      <c r="H85" s="28">
        <f>H86+H89</f>
        <v>187645</v>
      </c>
      <c r="I85" s="28">
        <f t="shared" si="3"/>
        <v>100</v>
      </c>
    </row>
    <row r="86" spans="2:9" ht="30.6">
      <c r="B86" s="26" t="s">
        <v>129</v>
      </c>
      <c r="C86" s="27" t="s">
        <v>10</v>
      </c>
      <c r="D86" s="27" t="s">
        <v>27</v>
      </c>
      <c r="E86" s="33" t="s">
        <v>130</v>
      </c>
      <c r="F86" s="27"/>
      <c r="G86" s="28">
        <f>G87+G88</f>
        <v>70345</v>
      </c>
      <c r="H86" s="28">
        <f>H87+H88</f>
        <v>70345</v>
      </c>
      <c r="I86" s="28">
        <f t="shared" si="3"/>
        <v>100</v>
      </c>
    </row>
    <row r="87" spans="2:9" ht="20.399999999999999">
      <c r="B87" s="26" t="s">
        <v>72</v>
      </c>
      <c r="C87" s="27" t="s">
        <v>10</v>
      </c>
      <c r="D87" s="27" t="s">
        <v>27</v>
      </c>
      <c r="E87" s="33" t="s">
        <v>130</v>
      </c>
      <c r="F87" s="27">
        <v>200</v>
      </c>
      <c r="G87" s="28">
        <v>70345</v>
      </c>
      <c r="H87" s="28">
        <v>70345</v>
      </c>
      <c r="I87" s="28">
        <f t="shared" si="3"/>
        <v>100</v>
      </c>
    </row>
    <row r="88" spans="2:9" hidden="1">
      <c r="B88" s="26" t="s">
        <v>165</v>
      </c>
      <c r="C88" s="27" t="s">
        <v>10</v>
      </c>
      <c r="D88" s="27" t="s">
        <v>27</v>
      </c>
      <c r="E88" s="33" t="s">
        <v>130</v>
      </c>
      <c r="F88" s="27" t="s">
        <v>420</v>
      </c>
      <c r="G88" s="28">
        <v>0</v>
      </c>
      <c r="H88" s="28">
        <v>0</v>
      </c>
      <c r="I88" s="28" t="e">
        <f t="shared" si="3"/>
        <v>#DIV/0!</v>
      </c>
    </row>
    <row r="89" spans="2:9" ht="20.399999999999999">
      <c r="B89" s="26" t="s">
        <v>131</v>
      </c>
      <c r="C89" s="27" t="s">
        <v>10</v>
      </c>
      <c r="D89" s="27" t="s">
        <v>27</v>
      </c>
      <c r="E89" s="33" t="s">
        <v>132</v>
      </c>
      <c r="F89" s="30"/>
      <c r="G89" s="28">
        <f>G90</f>
        <v>117300</v>
      </c>
      <c r="H89" s="28">
        <f>H90</f>
        <v>117300</v>
      </c>
      <c r="I89" s="28">
        <f t="shared" si="3"/>
        <v>100</v>
      </c>
    </row>
    <row r="90" spans="2:9" ht="20.399999999999999">
      <c r="B90" s="26" t="s">
        <v>72</v>
      </c>
      <c r="C90" s="27" t="s">
        <v>10</v>
      </c>
      <c r="D90" s="27" t="s">
        <v>27</v>
      </c>
      <c r="E90" s="33" t="s">
        <v>132</v>
      </c>
      <c r="F90" s="30">
        <v>200</v>
      </c>
      <c r="G90" s="28">
        <v>117300</v>
      </c>
      <c r="H90" s="28">
        <v>117300</v>
      </c>
      <c r="I90" s="28">
        <f t="shared" si="3"/>
        <v>100</v>
      </c>
    </row>
    <row r="91" spans="2:9" ht="20.399999999999999">
      <c r="B91" s="26" t="s">
        <v>135</v>
      </c>
      <c r="C91" s="27" t="s">
        <v>10</v>
      </c>
      <c r="D91" s="27" t="s">
        <v>27</v>
      </c>
      <c r="E91" s="33" t="s">
        <v>136</v>
      </c>
      <c r="F91" s="30"/>
      <c r="G91" s="28">
        <f>G92+G94</f>
        <v>1762200</v>
      </c>
      <c r="H91" s="28">
        <f>H92+H94</f>
        <v>1405826.65</v>
      </c>
      <c r="I91" s="28">
        <f t="shared" si="3"/>
        <v>79.776793213029165</v>
      </c>
    </row>
    <row r="92" spans="2:9" ht="20.399999999999999">
      <c r="B92" s="26" t="s">
        <v>137</v>
      </c>
      <c r="C92" s="27" t="s">
        <v>10</v>
      </c>
      <c r="D92" s="27" t="s">
        <v>27</v>
      </c>
      <c r="E92" s="33" t="s">
        <v>138</v>
      </c>
      <c r="F92" s="30"/>
      <c r="G92" s="28">
        <f>G93</f>
        <v>1269700</v>
      </c>
      <c r="H92" s="28">
        <f>H93</f>
        <v>915828.65</v>
      </c>
      <c r="I92" s="28">
        <f t="shared" si="3"/>
        <v>72.129530597778995</v>
      </c>
    </row>
    <row r="93" spans="2:9" ht="20.399999999999999">
      <c r="B93" s="26" t="s">
        <v>72</v>
      </c>
      <c r="C93" s="27" t="s">
        <v>10</v>
      </c>
      <c r="D93" s="27" t="s">
        <v>27</v>
      </c>
      <c r="E93" s="33" t="s">
        <v>138</v>
      </c>
      <c r="F93" s="30">
        <v>200</v>
      </c>
      <c r="G93" s="28">
        <v>1269700</v>
      </c>
      <c r="H93" s="28">
        <f>828142.85+87685.8</f>
        <v>915828.65</v>
      </c>
      <c r="I93" s="28">
        <f t="shared" si="3"/>
        <v>72.129530597778995</v>
      </c>
    </row>
    <row r="94" spans="2:9">
      <c r="B94" s="26" t="s">
        <v>139</v>
      </c>
      <c r="C94" s="27" t="s">
        <v>10</v>
      </c>
      <c r="D94" s="27" t="s">
        <v>27</v>
      </c>
      <c r="E94" s="33" t="s">
        <v>140</v>
      </c>
      <c r="F94" s="30"/>
      <c r="G94" s="28">
        <f>G96+G95</f>
        <v>492500</v>
      </c>
      <c r="H94" s="28">
        <f>H96+H95</f>
        <v>489998</v>
      </c>
      <c r="I94" s="28">
        <f t="shared" si="3"/>
        <v>99.491979695431482</v>
      </c>
    </row>
    <row r="95" spans="2:9" ht="20.399999999999999">
      <c r="B95" s="26" t="s">
        <v>72</v>
      </c>
      <c r="C95" s="27" t="s">
        <v>10</v>
      </c>
      <c r="D95" s="27" t="s">
        <v>27</v>
      </c>
      <c r="E95" s="33" t="s">
        <v>140</v>
      </c>
      <c r="F95" s="30">
        <v>200</v>
      </c>
      <c r="G95" s="28">
        <v>324500</v>
      </c>
      <c r="H95" s="28">
        <v>321998</v>
      </c>
      <c r="I95" s="28">
        <f t="shared" si="3"/>
        <v>99.228967642526968</v>
      </c>
    </row>
    <row r="96" spans="2:9">
      <c r="B96" s="26" t="s">
        <v>84</v>
      </c>
      <c r="C96" s="27" t="s">
        <v>10</v>
      </c>
      <c r="D96" s="27" t="s">
        <v>27</v>
      </c>
      <c r="E96" s="33" t="s">
        <v>140</v>
      </c>
      <c r="F96" s="30">
        <v>800</v>
      </c>
      <c r="G96" s="28">
        <v>168000</v>
      </c>
      <c r="H96" s="28">
        <v>168000</v>
      </c>
      <c r="I96" s="28">
        <f t="shared" si="3"/>
        <v>100</v>
      </c>
    </row>
    <row r="97" spans="2:9" ht="20.399999999999999">
      <c r="B97" s="26" t="s">
        <v>494</v>
      </c>
      <c r="C97" s="27" t="s">
        <v>10</v>
      </c>
      <c r="D97" s="27" t="s">
        <v>27</v>
      </c>
      <c r="E97" s="33" t="s">
        <v>493</v>
      </c>
      <c r="F97" s="30"/>
      <c r="G97" s="28">
        <f>G98+G100+G102</f>
        <v>55672</v>
      </c>
      <c r="H97" s="28">
        <f>H98+H100+H102</f>
        <v>35849.500000000007</v>
      </c>
      <c r="I97" s="28">
        <f t="shared" si="3"/>
        <v>64.394129903721804</v>
      </c>
    </row>
    <row r="98" spans="2:9" ht="26.25" customHeight="1">
      <c r="B98" s="26" t="s">
        <v>495</v>
      </c>
      <c r="C98" s="27" t="s">
        <v>10</v>
      </c>
      <c r="D98" s="27" t="s">
        <v>27</v>
      </c>
      <c r="E98" s="33" t="s">
        <v>492</v>
      </c>
      <c r="F98" s="30"/>
      <c r="G98" s="28">
        <f>G99</f>
        <v>18000</v>
      </c>
      <c r="H98" s="28">
        <f>H99</f>
        <v>11177.5</v>
      </c>
      <c r="I98" s="28">
        <f t="shared" si="3"/>
        <v>62.097222222222229</v>
      </c>
    </row>
    <row r="99" spans="2:9" ht="20.399999999999999">
      <c r="B99" s="26" t="s">
        <v>72</v>
      </c>
      <c r="C99" s="27" t="s">
        <v>10</v>
      </c>
      <c r="D99" s="27" t="s">
        <v>27</v>
      </c>
      <c r="E99" s="33" t="s">
        <v>492</v>
      </c>
      <c r="F99" s="30">
        <v>200</v>
      </c>
      <c r="G99" s="28">
        <v>18000</v>
      </c>
      <c r="H99" s="28">
        <f>11177.5</f>
        <v>11177.5</v>
      </c>
      <c r="I99" s="28">
        <f t="shared" si="3"/>
        <v>62.097222222222229</v>
      </c>
    </row>
    <row r="100" spans="2:9" ht="36">
      <c r="B100" s="47" t="s">
        <v>518</v>
      </c>
      <c r="C100" s="27" t="s">
        <v>10</v>
      </c>
      <c r="D100" s="30" t="s">
        <v>27</v>
      </c>
      <c r="E100" s="30" t="s">
        <v>498</v>
      </c>
      <c r="F100" s="27"/>
      <c r="G100" s="33">
        <f>G101</f>
        <v>34222</v>
      </c>
      <c r="H100" s="33">
        <f>H101</f>
        <v>22937.88</v>
      </c>
      <c r="I100" s="28">
        <f t="shared" si="3"/>
        <v>67.026707965636149</v>
      </c>
    </row>
    <row r="101" spans="2:9">
      <c r="B101" s="47" t="s">
        <v>165</v>
      </c>
      <c r="C101" s="27" t="s">
        <v>10</v>
      </c>
      <c r="D101" s="30" t="s">
        <v>27</v>
      </c>
      <c r="E101" s="30" t="s">
        <v>498</v>
      </c>
      <c r="F101" s="27" t="s">
        <v>420</v>
      </c>
      <c r="G101" s="33">
        <v>34222</v>
      </c>
      <c r="H101" s="33">
        <v>22937.88</v>
      </c>
      <c r="I101" s="28">
        <f t="shared" si="3"/>
        <v>67.026707965636149</v>
      </c>
    </row>
    <row r="102" spans="2:9" ht="36">
      <c r="B102" s="47" t="s">
        <v>518</v>
      </c>
      <c r="C102" s="27" t="s">
        <v>10</v>
      </c>
      <c r="D102" s="30" t="s">
        <v>27</v>
      </c>
      <c r="E102" s="30" t="s">
        <v>499</v>
      </c>
      <c r="F102" s="27"/>
      <c r="G102" s="33">
        <f>G103</f>
        <v>3450</v>
      </c>
      <c r="H102" s="33">
        <f>H103</f>
        <v>1734.12</v>
      </c>
      <c r="I102" s="28">
        <f t="shared" si="3"/>
        <v>50.264347826086954</v>
      </c>
    </row>
    <row r="103" spans="2:9">
      <c r="B103" s="47" t="s">
        <v>165</v>
      </c>
      <c r="C103" s="27" t="s">
        <v>10</v>
      </c>
      <c r="D103" s="30" t="s">
        <v>27</v>
      </c>
      <c r="E103" s="30" t="s">
        <v>499</v>
      </c>
      <c r="F103" s="27" t="s">
        <v>420</v>
      </c>
      <c r="G103" s="33">
        <v>3450</v>
      </c>
      <c r="H103" s="33">
        <v>1734.12</v>
      </c>
      <c r="I103" s="28">
        <f t="shared" si="3"/>
        <v>50.264347826086954</v>
      </c>
    </row>
    <row r="104" spans="2:9" ht="20.399999999999999">
      <c r="B104" s="26" t="s">
        <v>141</v>
      </c>
      <c r="C104" s="27" t="s">
        <v>10</v>
      </c>
      <c r="D104" s="27" t="s">
        <v>27</v>
      </c>
      <c r="E104" s="33" t="s">
        <v>142</v>
      </c>
      <c r="F104" s="30"/>
      <c r="G104" s="28">
        <f>G105+G107</f>
        <v>3318721.16</v>
      </c>
      <c r="H104" s="28">
        <f>H105+H107</f>
        <v>3304915.53</v>
      </c>
      <c r="I104" s="28">
        <f t="shared" si="3"/>
        <v>99.58400753379351</v>
      </c>
    </row>
    <row r="105" spans="2:9" ht="20.399999999999999">
      <c r="B105" s="26" t="s">
        <v>143</v>
      </c>
      <c r="C105" s="27" t="s">
        <v>10</v>
      </c>
      <c r="D105" s="27" t="s">
        <v>27</v>
      </c>
      <c r="E105" s="33" t="s">
        <v>144</v>
      </c>
      <c r="F105" s="30"/>
      <c r="G105" s="28">
        <f>G106</f>
        <v>727290</v>
      </c>
      <c r="H105" s="28">
        <f>H106</f>
        <v>727090</v>
      </c>
      <c r="I105" s="28">
        <f t="shared" si="3"/>
        <v>99.972500653109492</v>
      </c>
    </row>
    <row r="106" spans="2:9" ht="20.399999999999999">
      <c r="B106" s="26" t="s">
        <v>72</v>
      </c>
      <c r="C106" s="27" t="s">
        <v>10</v>
      </c>
      <c r="D106" s="27" t="s">
        <v>27</v>
      </c>
      <c r="E106" s="33" t="s">
        <v>144</v>
      </c>
      <c r="F106" s="30">
        <v>200</v>
      </c>
      <c r="G106" s="28">
        <v>727290</v>
      </c>
      <c r="H106" s="28">
        <v>727090</v>
      </c>
      <c r="I106" s="28">
        <f t="shared" si="3"/>
        <v>99.972500653109492</v>
      </c>
    </row>
    <row r="107" spans="2:9">
      <c r="B107" s="26" t="s">
        <v>510</v>
      </c>
      <c r="C107" s="27" t="s">
        <v>10</v>
      </c>
      <c r="D107" s="27" t="s">
        <v>27</v>
      </c>
      <c r="E107" s="33" t="s">
        <v>509</v>
      </c>
      <c r="F107" s="30"/>
      <c r="G107" s="28">
        <f>G108</f>
        <v>2591431.16</v>
      </c>
      <c r="H107" s="28">
        <f>H108</f>
        <v>2577825.5299999998</v>
      </c>
      <c r="I107" s="28">
        <f t="shared" si="3"/>
        <v>99.474976213529814</v>
      </c>
    </row>
    <row r="108" spans="2:9" ht="20.399999999999999">
      <c r="B108" s="26" t="s">
        <v>72</v>
      </c>
      <c r="C108" s="27" t="s">
        <v>10</v>
      </c>
      <c r="D108" s="27" t="s">
        <v>27</v>
      </c>
      <c r="E108" s="33" t="s">
        <v>509</v>
      </c>
      <c r="F108" s="30">
        <v>200</v>
      </c>
      <c r="G108" s="28">
        <v>2591431.16</v>
      </c>
      <c r="H108" s="28">
        <f>75000+2502825.53</f>
        <v>2577825.5299999998</v>
      </c>
      <c r="I108" s="28">
        <f t="shared" si="3"/>
        <v>99.474976213529814</v>
      </c>
    </row>
    <row r="109" spans="2:9">
      <c r="B109" s="26" t="s">
        <v>60</v>
      </c>
      <c r="C109" s="27" t="s">
        <v>10</v>
      </c>
      <c r="D109" s="27" t="s">
        <v>27</v>
      </c>
      <c r="E109" s="33" t="s">
        <v>61</v>
      </c>
      <c r="F109" s="30"/>
      <c r="G109" s="28">
        <f>G110+G112+G114</f>
        <v>230900</v>
      </c>
      <c r="H109" s="28">
        <f>H110+H112+H114</f>
        <v>230800</v>
      </c>
      <c r="I109" s="28">
        <f t="shared" si="3"/>
        <v>99.956691208315291</v>
      </c>
    </row>
    <row r="110" spans="2:9" ht="20.399999999999999">
      <c r="B110" s="26" t="s">
        <v>145</v>
      </c>
      <c r="C110" s="27" t="s">
        <v>10</v>
      </c>
      <c r="D110" s="27" t="s">
        <v>27</v>
      </c>
      <c r="E110" s="33" t="s">
        <v>146</v>
      </c>
      <c r="F110" s="30"/>
      <c r="G110" s="28">
        <f>G111</f>
        <v>100</v>
      </c>
      <c r="H110" s="28">
        <f>H111</f>
        <v>0</v>
      </c>
      <c r="I110" s="28">
        <f t="shared" si="3"/>
        <v>0</v>
      </c>
    </row>
    <row r="111" spans="2:9" ht="20.399999999999999">
      <c r="B111" s="26" t="s">
        <v>72</v>
      </c>
      <c r="C111" s="27" t="s">
        <v>10</v>
      </c>
      <c r="D111" s="27" t="s">
        <v>27</v>
      </c>
      <c r="E111" s="33" t="s">
        <v>146</v>
      </c>
      <c r="F111" s="30">
        <v>200</v>
      </c>
      <c r="G111" s="28">
        <v>100</v>
      </c>
      <c r="H111" s="28">
        <v>0</v>
      </c>
      <c r="I111" s="28">
        <f t="shared" si="3"/>
        <v>0</v>
      </c>
    </row>
    <row r="112" spans="2:9" ht="20.399999999999999">
      <c r="B112" s="26" t="s">
        <v>147</v>
      </c>
      <c r="C112" s="27" t="s">
        <v>10</v>
      </c>
      <c r="D112" s="27" t="s">
        <v>27</v>
      </c>
      <c r="E112" s="33" t="s">
        <v>148</v>
      </c>
      <c r="F112" s="30"/>
      <c r="G112" s="28">
        <f>G113</f>
        <v>59600</v>
      </c>
      <c r="H112" s="28">
        <f>H113</f>
        <v>59600</v>
      </c>
      <c r="I112" s="28">
        <f t="shared" si="3"/>
        <v>100</v>
      </c>
    </row>
    <row r="113" spans="2:10" ht="20.399999999999999">
      <c r="B113" s="26" t="s">
        <v>72</v>
      </c>
      <c r="C113" s="27" t="s">
        <v>10</v>
      </c>
      <c r="D113" s="27" t="s">
        <v>27</v>
      </c>
      <c r="E113" s="33" t="s">
        <v>148</v>
      </c>
      <c r="F113" s="30">
        <v>200</v>
      </c>
      <c r="G113" s="28">
        <v>59600</v>
      </c>
      <c r="H113" s="28">
        <v>59600</v>
      </c>
      <c r="I113" s="28">
        <f t="shared" si="3"/>
        <v>100</v>
      </c>
    </row>
    <row r="114" spans="2:10" ht="48" customHeight="1">
      <c r="B114" s="26" t="s">
        <v>149</v>
      </c>
      <c r="C114" s="27" t="s">
        <v>10</v>
      </c>
      <c r="D114" s="27" t="s">
        <v>27</v>
      </c>
      <c r="E114" s="33" t="s">
        <v>150</v>
      </c>
      <c r="F114" s="30"/>
      <c r="G114" s="28">
        <f>G115+G116</f>
        <v>171200</v>
      </c>
      <c r="H114" s="28">
        <f>H115+H116</f>
        <v>171200</v>
      </c>
      <c r="I114" s="28">
        <f t="shared" si="3"/>
        <v>100</v>
      </c>
    </row>
    <row r="115" spans="2:10" ht="40.799999999999997">
      <c r="B115" s="26" t="s">
        <v>65</v>
      </c>
      <c r="C115" s="27" t="s">
        <v>10</v>
      </c>
      <c r="D115" s="27" t="s">
        <v>27</v>
      </c>
      <c r="E115" s="33" t="s">
        <v>150</v>
      </c>
      <c r="F115" s="30">
        <v>100</v>
      </c>
      <c r="G115" s="28">
        <v>142688</v>
      </c>
      <c r="H115" s="28">
        <v>142688</v>
      </c>
      <c r="I115" s="28">
        <f t="shared" si="3"/>
        <v>100</v>
      </c>
    </row>
    <row r="116" spans="2:10" ht="20.399999999999999">
      <c r="B116" s="26" t="s">
        <v>72</v>
      </c>
      <c r="C116" s="27" t="s">
        <v>10</v>
      </c>
      <c r="D116" s="27" t="s">
        <v>27</v>
      </c>
      <c r="E116" s="33" t="s">
        <v>150</v>
      </c>
      <c r="F116" s="30">
        <v>200</v>
      </c>
      <c r="G116" s="28">
        <v>28512</v>
      </c>
      <c r="H116" s="28">
        <v>28512</v>
      </c>
      <c r="I116" s="28">
        <f t="shared" si="3"/>
        <v>100</v>
      </c>
    </row>
    <row r="117" spans="2:10" ht="20.399999999999999">
      <c r="B117" s="26" t="s">
        <v>80</v>
      </c>
      <c r="C117" s="27" t="s">
        <v>10</v>
      </c>
      <c r="D117" s="30" t="s">
        <v>27</v>
      </c>
      <c r="E117" s="33" t="s">
        <v>81</v>
      </c>
      <c r="F117" s="27"/>
      <c r="G117" s="28">
        <f>G118</f>
        <v>524700</v>
      </c>
      <c r="H117" s="28">
        <f>H118</f>
        <v>522009.08</v>
      </c>
      <c r="I117" s="28">
        <f t="shared" si="3"/>
        <v>99.487150752811132</v>
      </c>
    </row>
    <row r="118" spans="2:10" ht="40.799999999999997">
      <c r="B118" s="26" t="s">
        <v>65</v>
      </c>
      <c r="C118" s="27" t="s">
        <v>10</v>
      </c>
      <c r="D118" s="30" t="s">
        <v>27</v>
      </c>
      <c r="E118" s="33" t="s">
        <v>81</v>
      </c>
      <c r="F118" s="27" t="s">
        <v>66</v>
      </c>
      <c r="G118" s="28">
        <v>524700</v>
      </c>
      <c r="H118" s="28">
        <f>399919.08+122090</f>
        <v>522009.08</v>
      </c>
      <c r="I118" s="28">
        <f t="shared" si="3"/>
        <v>99.487150752811132</v>
      </c>
    </row>
    <row r="119" spans="2:10">
      <c r="B119" s="34" t="s">
        <v>151</v>
      </c>
      <c r="C119" s="21" t="s">
        <v>11</v>
      </c>
      <c r="D119" s="27"/>
      <c r="E119" s="33"/>
      <c r="F119" s="30"/>
      <c r="G119" s="25">
        <f>G120</f>
        <v>571200</v>
      </c>
      <c r="H119" s="25">
        <f>H120</f>
        <v>571200</v>
      </c>
      <c r="I119" s="25">
        <f t="shared" si="3"/>
        <v>100</v>
      </c>
      <c r="J119" s="41"/>
    </row>
    <row r="120" spans="2:10">
      <c r="B120" s="35" t="s">
        <v>54</v>
      </c>
      <c r="C120" s="27" t="s">
        <v>11</v>
      </c>
      <c r="D120" s="27" t="s">
        <v>14</v>
      </c>
      <c r="E120" s="33"/>
      <c r="F120" s="27"/>
      <c r="G120" s="28">
        <f>G122</f>
        <v>571200</v>
      </c>
      <c r="H120" s="28">
        <f>H122</f>
        <v>571200</v>
      </c>
      <c r="I120" s="28">
        <f t="shared" si="3"/>
        <v>100</v>
      </c>
    </row>
    <row r="121" spans="2:10">
      <c r="B121" s="35" t="s">
        <v>60</v>
      </c>
      <c r="C121" s="27" t="s">
        <v>11</v>
      </c>
      <c r="D121" s="27" t="s">
        <v>14</v>
      </c>
      <c r="E121" s="33" t="s">
        <v>61</v>
      </c>
      <c r="F121" s="27"/>
      <c r="G121" s="28">
        <f>G122</f>
        <v>571200</v>
      </c>
      <c r="H121" s="28">
        <f>H122</f>
        <v>571200</v>
      </c>
      <c r="I121" s="28">
        <f t="shared" si="3"/>
        <v>100</v>
      </c>
    </row>
    <row r="122" spans="2:10" ht="20.399999999999999">
      <c r="B122" s="35" t="s">
        <v>152</v>
      </c>
      <c r="C122" s="27" t="s">
        <v>11</v>
      </c>
      <c r="D122" s="27" t="s">
        <v>14</v>
      </c>
      <c r="E122" s="33" t="s">
        <v>153</v>
      </c>
      <c r="F122" s="27"/>
      <c r="G122" s="28">
        <f>G123</f>
        <v>571200</v>
      </c>
      <c r="H122" s="28">
        <f>H123</f>
        <v>571200</v>
      </c>
      <c r="I122" s="28">
        <f t="shared" si="3"/>
        <v>100</v>
      </c>
    </row>
    <row r="123" spans="2:10">
      <c r="B123" s="35" t="s">
        <v>154</v>
      </c>
      <c r="C123" s="27" t="s">
        <v>11</v>
      </c>
      <c r="D123" s="27" t="s">
        <v>14</v>
      </c>
      <c r="E123" s="33" t="s">
        <v>153</v>
      </c>
      <c r="F123" s="30">
        <v>500</v>
      </c>
      <c r="G123" s="28">
        <v>571200</v>
      </c>
      <c r="H123" s="28">
        <v>571200</v>
      </c>
      <c r="I123" s="28">
        <f t="shared" si="3"/>
        <v>100</v>
      </c>
    </row>
    <row r="124" spans="2:10">
      <c r="B124" s="34" t="s">
        <v>155</v>
      </c>
      <c r="C124" s="21" t="s">
        <v>14</v>
      </c>
      <c r="D124" s="27"/>
      <c r="E124" s="33"/>
      <c r="F124" s="30"/>
      <c r="G124" s="25">
        <f>G125+G133</f>
        <v>3962742.55</v>
      </c>
      <c r="H124" s="25">
        <f>H125+H133</f>
        <v>3938727.54</v>
      </c>
      <c r="I124" s="25">
        <f t="shared" si="3"/>
        <v>99.393980060602232</v>
      </c>
      <c r="J124" s="41"/>
    </row>
    <row r="125" spans="2:10" ht="20.399999999999999">
      <c r="B125" s="26" t="s">
        <v>156</v>
      </c>
      <c r="C125" s="27" t="s">
        <v>14</v>
      </c>
      <c r="D125" s="27" t="s">
        <v>28</v>
      </c>
      <c r="E125" s="33"/>
      <c r="F125" s="30"/>
      <c r="G125" s="28">
        <f>G126</f>
        <v>3942742.55</v>
      </c>
      <c r="H125" s="28">
        <f>H126</f>
        <v>3931777.54</v>
      </c>
      <c r="I125" s="28">
        <f t="shared" si="3"/>
        <v>99.721893837577596</v>
      </c>
    </row>
    <row r="126" spans="2:10" ht="20.399999999999999">
      <c r="B126" s="26" t="s">
        <v>157</v>
      </c>
      <c r="C126" s="27" t="s">
        <v>14</v>
      </c>
      <c r="D126" s="27" t="s">
        <v>28</v>
      </c>
      <c r="E126" s="33" t="s">
        <v>158</v>
      </c>
      <c r="F126" s="30"/>
      <c r="G126" s="28">
        <f>G127+G131</f>
        <v>3942742.55</v>
      </c>
      <c r="H126" s="28">
        <f>H127+H131</f>
        <v>3931777.54</v>
      </c>
      <c r="I126" s="28">
        <f t="shared" si="3"/>
        <v>99.721893837577596</v>
      </c>
    </row>
    <row r="127" spans="2:10">
      <c r="B127" s="26" t="s">
        <v>159</v>
      </c>
      <c r="C127" s="27" t="s">
        <v>14</v>
      </c>
      <c r="D127" s="27" t="s">
        <v>28</v>
      </c>
      <c r="E127" s="33" t="s">
        <v>160</v>
      </c>
      <c r="F127" s="30"/>
      <c r="G127" s="28">
        <f>G128+G129+G130</f>
        <v>3906381.55</v>
      </c>
      <c r="H127" s="28">
        <f>H128+H129+H130</f>
        <v>3895416.54</v>
      </c>
      <c r="I127" s="28">
        <f t="shared" si="3"/>
        <v>99.719305196902752</v>
      </c>
    </row>
    <row r="128" spans="2:10" ht="40.799999999999997">
      <c r="B128" s="26" t="s">
        <v>65</v>
      </c>
      <c r="C128" s="27" t="s">
        <v>14</v>
      </c>
      <c r="D128" s="27" t="s">
        <v>28</v>
      </c>
      <c r="E128" s="33" t="s">
        <v>160</v>
      </c>
      <c r="F128" s="30">
        <v>100</v>
      </c>
      <c r="G128" s="28">
        <v>2831772.73</v>
      </c>
      <c r="H128" s="28">
        <f>2102815.45+24100+633278.16+54380+14845.71</f>
        <v>2829419.3200000003</v>
      </c>
      <c r="I128" s="28">
        <f t="shared" si="3"/>
        <v>99.916892694986871</v>
      </c>
    </row>
    <row r="129" spans="2:10" ht="20.399999999999999">
      <c r="B129" s="26" t="s">
        <v>72</v>
      </c>
      <c r="C129" s="27" t="s">
        <v>14</v>
      </c>
      <c r="D129" s="27" t="s">
        <v>28</v>
      </c>
      <c r="E129" s="33" t="s">
        <v>160</v>
      </c>
      <c r="F129" s="30">
        <v>200</v>
      </c>
      <c r="G129" s="28">
        <v>1063408.82</v>
      </c>
      <c r="H129" s="28">
        <f>195000+864737.22</f>
        <v>1059737.22</v>
      </c>
      <c r="I129" s="28">
        <f t="shared" si="3"/>
        <v>99.654732974661613</v>
      </c>
    </row>
    <row r="130" spans="2:10">
      <c r="B130" s="26" t="s">
        <v>84</v>
      </c>
      <c r="C130" s="27" t="s">
        <v>14</v>
      </c>
      <c r="D130" s="27" t="s">
        <v>28</v>
      </c>
      <c r="E130" s="33" t="s">
        <v>160</v>
      </c>
      <c r="F130" s="30">
        <v>800</v>
      </c>
      <c r="G130" s="28">
        <v>11200</v>
      </c>
      <c r="H130" s="28">
        <f>5612+648</f>
        <v>6260</v>
      </c>
      <c r="I130" s="28">
        <f t="shared" si="3"/>
        <v>55.892857142857146</v>
      </c>
    </row>
    <row r="131" spans="2:10" ht="36">
      <c r="B131" s="47" t="s">
        <v>560</v>
      </c>
      <c r="C131" s="27" t="s">
        <v>14</v>
      </c>
      <c r="D131" s="27" t="s">
        <v>28</v>
      </c>
      <c r="E131" s="33" t="s">
        <v>559</v>
      </c>
      <c r="F131" s="27"/>
      <c r="G131" s="28">
        <f>G132</f>
        <v>36361</v>
      </c>
      <c r="H131" s="28">
        <f>H132</f>
        <v>36361</v>
      </c>
      <c r="I131" s="28">
        <f t="shared" si="3"/>
        <v>100</v>
      </c>
    </row>
    <row r="132" spans="2:10" ht="24">
      <c r="B132" s="47" t="s">
        <v>72</v>
      </c>
      <c r="C132" s="27" t="s">
        <v>14</v>
      </c>
      <c r="D132" s="27" t="s">
        <v>28</v>
      </c>
      <c r="E132" s="33" t="s">
        <v>559</v>
      </c>
      <c r="F132" s="27" t="s">
        <v>387</v>
      </c>
      <c r="G132" s="28">
        <v>36361</v>
      </c>
      <c r="H132" s="28">
        <v>36361</v>
      </c>
      <c r="I132" s="28">
        <f t="shared" si="3"/>
        <v>100</v>
      </c>
    </row>
    <row r="133" spans="2:10" ht="20.399999999999999">
      <c r="B133" s="26" t="s">
        <v>453</v>
      </c>
      <c r="C133" s="27" t="s">
        <v>14</v>
      </c>
      <c r="D133" s="27" t="s">
        <v>29</v>
      </c>
      <c r="E133" s="33"/>
      <c r="F133" s="27"/>
      <c r="G133" s="28">
        <f>G137+G134</f>
        <v>20000</v>
      </c>
      <c r="H133" s="28">
        <f>H137+H134</f>
        <v>6950</v>
      </c>
      <c r="I133" s="28">
        <f t="shared" si="3"/>
        <v>34.75</v>
      </c>
    </row>
    <row r="134" spans="2:10" s="7" customFormat="1">
      <c r="B134" s="47" t="s">
        <v>519</v>
      </c>
      <c r="C134" s="27" t="s">
        <v>14</v>
      </c>
      <c r="D134" s="27" t="s">
        <v>29</v>
      </c>
      <c r="E134" s="30" t="s">
        <v>521</v>
      </c>
      <c r="F134" s="3"/>
      <c r="G134" s="28">
        <f>G135</f>
        <v>10000</v>
      </c>
      <c r="H134" s="28">
        <f>H135</f>
        <v>0</v>
      </c>
      <c r="I134" s="28">
        <f t="shared" si="3"/>
        <v>0</v>
      </c>
    </row>
    <row r="135" spans="2:10" s="7" customFormat="1" ht="48">
      <c r="B135" s="47" t="s">
        <v>520</v>
      </c>
      <c r="C135" s="27" t="s">
        <v>14</v>
      </c>
      <c r="D135" s="27" t="s">
        <v>29</v>
      </c>
      <c r="E135" s="30" t="s">
        <v>522</v>
      </c>
      <c r="F135" s="3"/>
      <c r="G135" s="28">
        <f>G136</f>
        <v>10000</v>
      </c>
      <c r="H135" s="28">
        <f>H136</f>
        <v>0</v>
      </c>
      <c r="I135" s="28">
        <f t="shared" si="3"/>
        <v>0</v>
      </c>
    </row>
    <row r="136" spans="2:10" s="7" customFormat="1" ht="24">
      <c r="B136" s="47" t="s">
        <v>72</v>
      </c>
      <c r="C136" s="27" t="s">
        <v>14</v>
      </c>
      <c r="D136" s="27" t="s">
        <v>29</v>
      </c>
      <c r="E136" s="30" t="s">
        <v>522</v>
      </c>
      <c r="F136" s="3" t="s">
        <v>387</v>
      </c>
      <c r="G136" s="28">
        <v>10000</v>
      </c>
      <c r="H136" s="28">
        <v>0</v>
      </c>
      <c r="I136" s="28">
        <f t="shared" si="3"/>
        <v>0</v>
      </c>
    </row>
    <row r="137" spans="2:10" ht="20.399999999999999">
      <c r="B137" s="26" t="s">
        <v>494</v>
      </c>
      <c r="C137" s="27" t="s">
        <v>14</v>
      </c>
      <c r="D137" s="27" t="s">
        <v>29</v>
      </c>
      <c r="E137" s="33" t="s">
        <v>493</v>
      </c>
      <c r="F137" s="27"/>
      <c r="G137" s="28">
        <f>G138</f>
        <v>10000</v>
      </c>
      <c r="H137" s="28">
        <f>H138</f>
        <v>6950</v>
      </c>
      <c r="I137" s="28">
        <f t="shared" si="3"/>
        <v>69.5</v>
      </c>
    </row>
    <row r="138" spans="2:10" ht="20.399999999999999">
      <c r="B138" s="26" t="s">
        <v>496</v>
      </c>
      <c r="C138" s="27" t="s">
        <v>14</v>
      </c>
      <c r="D138" s="27" t="s">
        <v>29</v>
      </c>
      <c r="E138" s="33" t="s">
        <v>497</v>
      </c>
      <c r="F138" s="27"/>
      <c r="G138" s="28">
        <f>G139</f>
        <v>10000</v>
      </c>
      <c r="H138" s="28">
        <f>H139</f>
        <v>6950</v>
      </c>
      <c r="I138" s="28">
        <f t="shared" ref="I138:I196" si="4">H138/G138*100</f>
        <v>69.5</v>
      </c>
    </row>
    <row r="139" spans="2:10" ht="20.399999999999999">
      <c r="B139" s="26" t="s">
        <v>72</v>
      </c>
      <c r="C139" s="27" t="s">
        <v>14</v>
      </c>
      <c r="D139" s="27" t="s">
        <v>29</v>
      </c>
      <c r="E139" s="33" t="s">
        <v>497</v>
      </c>
      <c r="F139" s="27" t="s">
        <v>387</v>
      </c>
      <c r="G139" s="28">
        <v>10000</v>
      </c>
      <c r="H139" s="28">
        <v>6950</v>
      </c>
      <c r="I139" s="28">
        <f t="shared" si="4"/>
        <v>69.5</v>
      </c>
    </row>
    <row r="140" spans="2:10">
      <c r="B140" s="34" t="s">
        <v>167</v>
      </c>
      <c r="C140" s="21" t="s">
        <v>18</v>
      </c>
      <c r="D140" s="27"/>
      <c r="E140" s="33"/>
      <c r="F140" s="30"/>
      <c r="G140" s="25">
        <f>G141+G178+G170+G159+G163</f>
        <v>19761450.039999999</v>
      </c>
      <c r="H140" s="25">
        <f>H141+H178+H170+H159+H163</f>
        <v>17699312.32</v>
      </c>
      <c r="I140" s="25">
        <f t="shared" si="4"/>
        <v>89.564846123002425</v>
      </c>
      <c r="J140" s="41"/>
    </row>
    <row r="141" spans="2:10">
      <c r="B141" s="26" t="s">
        <v>30</v>
      </c>
      <c r="C141" s="27" t="s">
        <v>18</v>
      </c>
      <c r="D141" s="30" t="s">
        <v>31</v>
      </c>
      <c r="E141" s="33"/>
      <c r="F141" s="27"/>
      <c r="G141" s="28">
        <f>G142+G151</f>
        <v>4182900</v>
      </c>
      <c r="H141" s="28">
        <f>H142+H151</f>
        <v>4059080.57</v>
      </c>
      <c r="I141" s="28">
        <f t="shared" si="4"/>
        <v>97.039866360658863</v>
      </c>
    </row>
    <row r="142" spans="2:10" ht="20.399999999999999">
      <c r="B142" s="35" t="s">
        <v>168</v>
      </c>
      <c r="C142" s="27" t="s">
        <v>18</v>
      </c>
      <c r="D142" s="30" t="s">
        <v>31</v>
      </c>
      <c r="E142" s="33" t="s">
        <v>169</v>
      </c>
      <c r="F142" s="27"/>
      <c r="G142" s="28">
        <f>G143+G146+G148</f>
        <v>1658800</v>
      </c>
      <c r="H142" s="28">
        <f>H143+H146+H148</f>
        <v>1540782.54</v>
      </c>
      <c r="I142" s="28">
        <f t="shared" si="4"/>
        <v>92.885371352785157</v>
      </c>
    </row>
    <row r="143" spans="2:10" ht="20.399999999999999">
      <c r="B143" s="35" t="s">
        <v>170</v>
      </c>
      <c r="C143" s="27" t="s">
        <v>18</v>
      </c>
      <c r="D143" s="30" t="s">
        <v>31</v>
      </c>
      <c r="E143" s="33" t="s">
        <v>171</v>
      </c>
      <c r="F143" s="27"/>
      <c r="G143" s="28">
        <f>G144+G145</f>
        <v>220000</v>
      </c>
      <c r="H143" s="28">
        <f>H144+H145</f>
        <v>220000</v>
      </c>
      <c r="I143" s="28">
        <f t="shared" si="4"/>
        <v>100</v>
      </c>
    </row>
    <row r="144" spans="2:10" ht="20.399999999999999">
      <c r="B144" s="35" t="s">
        <v>72</v>
      </c>
      <c r="C144" s="27" t="s">
        <v>18</v>
      </c>
      <c r="D144" s="30" t="s">
        <v>31</v>
      </c>
      <c r="E144" s="33" t="s">
        <v>171</v>
      </c>
      <c r="F144" s="30">
        <v>200</v>
      </c>
      <c r="G144" s="28">
        <v>20000</v>
      </c>
      <c r="H144" s="28">
        <v>20000</v>
      </c>
      <c r="I144" s="28">
        <f t="shared" si="4"/>
        <v>100</v>
      </c>
    </row>
    <row r="145" spans="2:9">
      <c r="B145" s="26" t="s">
        <v>165</v>
      </c>
      <c r="C145" s="27" t="s">
        <v>18</v>
      </c>
      <c r="D145" s="30" t="s">
        <v>31</v>
      </c>
      <c r="E145" s="33" t="s">
        <v>171</v>
      </c>
      <c r="F145" s="30">
        <v>300</v>
      </c>
      <c r="G145" s="28">
        <v>200000</v>
      </c>
      <c r="H145" s="28">
        <v>200000</v>
      </c>
      <c r="I145" s="28">
        <f t="shared" si="4"/>
        <v>100</v>
      </c>
    </row>
    <row r="146" spans="2:9" ht="61.2">
      <c r="B146" s="35" t="s">
        <v>172</v>
      </c>
      <c r="C146" s="27" t="s">
        <v>18</v>
      </c>
      <c r="D146" s="27" t="s">
        <v>31</v>
      </c>
      <c r="E146" s="33" t="s">
        <v>173</v>
      </c>
      <c r="F146" s="30"/>
      <c r="G146" s="28">
        <f>G147</f>
        <v>1036200</v>
      </c>
      <c r="H146" s="28">
        <f>H147</f>
        <v>918500</v>
      </c>
      <c r="I146" s="28">
        <f t="shared" si="4"/>
        <v>88.641188959660298</v>
      </c>
    </row>
    <row r="147" spans="2:9" ht="20.399999999999999">
      <c r="B147" s="26" t="s">
        <v>72</v>
      </c>
      <c r="C147" s="27" t="s">
        <v>18</v>
      </c>
      <c r="D147" s="27" t="s">
        <v>31</v>
      </c>
      <c r="E147" s="33" t="s">
        <v>173</v>
      </c>
      <c r="F147" s="30">
        <v>200</v>
      </c>
      <c r="G147" s="28">
        <v>1036200</v>
      </c>
      <c r="H147" s="28">
        <v>918500</v>
      </c>
      <c r="I147" s="28">
        <f t="shared" si="4"/>
        <v>88.641188959660298</v>
      </c>
    </row>
    <row r="148" spans="2:9" ht="20.399999999999999">
      <c r="B148" s="26" t="s">
        <v>174</v>
      </c>
      <c r="C148" s="27" t="s">
        <v>18</v>
      </c>
      <c r="D148" s="27" t="s">
        <v>31</v>
      </c>
      <c r="E148" s="33" t="s">
        <v>175</v>
      </c>
      <c r="F148" s="30"/>
      <c r="G148" s="28">
        <f>G150+G149</f>
        <v>402600</v>
      </c>
      <c r="H148" s="28">
        <f>H150+H149</f>
        <v>402282.54000000004</v>
      </c>
      <c r="I148" s="28">
        <f t="shared" si="4"/>
        <v>99.921147540983611</v>
      </c>
    </row>
    <row r="149" spans="2:9" ht="40.799999999999997">
      <c r="B149" s="26" t="s">
        <v>65</v>
      </c>
      <c r="C149" s="27" t="s">
        <v>18</v>
      </c>
      <c r="D149" s="27" t="s">
        <v>31</v>
      </c>
      <c r="E149" s="33" t="s">
        <v>175</v>
      </c>
      <c r="F149" s="30">
        <v>100</v>
      </c>
      <c r="G149" s="28">
        <v>30600</v>
      </c>
      <c r="H149" s="28">
        <f>23500+7071.14</f>
        <v>30571.14</v>
      </c>
      <c r="I149" s="28">
        <f t="shared" si="4"/>
        <v>99.905686274509804</v>
      </c>
    </row>
    <row r="150" spans="2:9" ht="20.399999999999999">
      <c r="B150" s="26" t="s">
        <v>72</v>
      </c>
      <c r="C150" s="27" t="s">
        <v>18</v>
      </c>
      <c r="D150" s="27" t="s">
        <v>31</v>
      </c>
      <c r="E150" s="33" t="s">
        <v>175</v>
      </c>
      <c r="F150" s="30">
        <v>200</v>
      </c>
      <c r="G150" s="28">
        <v>372000</v>
      </c>
      <c r="H150" s="28">
        <f>6000+365711.4</f>
        <v>371711.4</v>
      </c>
      <c r="I150" s="28">
        <f t="shared" si="4"/>
        <v>99.922419354838723</v>
      </c>
    </row>
    <row r="151" spans="2:9" ht="20.399999999999999">
      <c r="B151" s="26" t="s">
        <v>178</v>
      </c>
      <c r="C151" s="27" t="s">
        <v>18</v>
      </c>
      <c r="D151" s="27" t="s">
        <v>31</v>
      </c>
      <c r="E151" s="33" t="s">
        <v>179</v>
      </c>
      <c r="F151" s="30"/>
      <c r="G151" s="28">
        <f>G152</f>
        <v>2524100</v>
      </c>
      <c r="H151" s="28">
        <f>H152</f>
        <v>2518298.0299999998</v>
      </c>
      <c r="I151" s="28">
        <f t="shared" si="4"/>
        <v>99.770137078562655</v>
      </c>
    </row>
    <row r="152" spans="2:9">
      <c r="B152" s="26" t="s">
        <v>180</v>
      </c>
      <c r="C152" s="27" t="s">
        <v>18</v>
      </c>
      <c r="D152" s="27" t="s">
        <v>31</v>
      </c>
      <c r="E152" s="33" t="s">
        <v>181</v>
      </c>
      <c r="F152" s="30"/>
      <c r="G152" s="28">
        <f>G153+G155</f>
        <v>2524100</v>
      </c>
      <c r="H152" s="28">
        <f>H153+H155</f>
        <v>2518298.0299999998</v>
      </c>
      <c r="I152" s="28">
        <f t="shared" si="4"/>
        <v>99.770137078562655</v>
      </c>
    </row>
    <row r="153" spans="2:9" ht="20.399999999999999">
      <c r="B153" s="26" t="s">
        <v>182</v>
      </c>
      <c r="C153" s="27" t="s">
        <v>18</v>
      </c>
      <c r="D153" s="27" t="s">
        <v>31</v>
      </c>
      <c r="E153" s="33" t="s">
        <v>183</v>
      </c>
      <c r="F153" s="30"/>
      <c r="G153" s="28">
        <f>G154</f>
        <v>1704400</v>
      </c>
      <c r="H153" s="28">
        <f>H154</f>
        <v>1703665.91</v>
      </c>
      <c r="I153" s="28">
        <f t="shared" si="4"/>
        <v>99.956929711335363</v>
      </c>
    </row>
    <row r="154" spans="2:9" ht="40.799999999999997">
      <c r="B154" s="26" t="s">
        <v>65</v>
      </c>
      <c r="C154" s="27" t="s">
        <v>18</v>
      </c>
      <c r="D154" s="27" t="s">
        <v>31</v>
      </c>
      <c r="E154" s="33" t="s">
        <v>183</v>
      </c>
      <c r="F154" s="30">
        <v>100</v>
      </c>
      <c r="G154" s="28">
        <v>1704400</v>
      </c>
      <c r="H154" s="28">
        <f>1317669.23+385996.68</f>
        <v>1703665.91</v>
      </c>
      <c r="I154" s="28">
        <f t="shared" si="4"/>
        <v>99.956929711335363</v>
      </c>
    </row>
    <row r="155" spans="2:9" ht="20.399999999999999">
      <c r="B155" s="26" t="s">
        <v>184</v>
      </c>
      <c r="C155" s="27" t="s">
        <v>18</v>
      </c>
      <c r="D155" s="27" t="s">
        <v>31</v>
      </c>
      <c r="E155" s="33" t="s">
        <v>185</v>
      </c>
      <c r="F155" s="30"/>
      <c r="G155" s="28">
        <f>G156+G157+G158</f>
        <v>819700</v>
      </c>
      <c r="H155" s="28">
        <f>H156+H157+H158</f>
        <v>814632.12</v>
      </c>
      <c r="I155" s="28">
        <f t="shared" si="4"/>
        <v>99.381739660851537</v>
      </c>
    </row>
    <row r="156" spans="2:9" ht="40.799999999999997">
      <c r="B156" s="26" t="s">
        <v>65</v>
      </c>
      <c r="C156" s="27" t="s">
        <v>18</v>
      </c>
      <c r="D156" s="27" t="s">
        <v>31</v>
      </c>
      <c r="E156" s="33" t="s">
        <v>185</v>
      </c>
      <c r="F156" s="30">
        <v>100</v>
      </c>
      <c r="G156" s="28">
        <v>491700</v>
      </c>
      <c r="H156" s="28">
        <f>340992.41+46600+101318.82</f>
        <v>488911.23</v>
      </c>
      <c r="I156" s="28">
        <f t="shared" si="4"/>
        <v>99.432830994508848</v>
      </c>
    </row>
    <row r="157" spans="2:9" ht="20.399999999999999">
      <c r="B157" s="26" t="s">
        <v>72</v>
      </c>
      <c r="C157" s="27" t="s">
        <v>18</v>
      </c>
      <c r="D157" s="27" t="s">
        <v>31</v>
      </c>
      <c r="E157" s="33" t="s">
        <v>185</v>
      </c>
      <c r="F157" s="30">
        <v>200</v>
      </c>
      <c r="G157" s="28">
        <v>326910</v>
      </c>
      <c r="H157" s="28">
        <f>71100+253807.89</f>
        <v>324907.89</v>
      </c>
      <c r="I157" s="28">
        <f t="shared" si="4"/>
        <v>99.38756538496834</v>
      </c>
    </row>
    <row r="158" spans="2:9">
      <c r="B158" s="26" t="s">
        <v>84</v>
      </c>
      <c r="C158" s="27" t="s">
        <v>18</v>
      </c>
      <c r="D158" s="27" t="s">
        <v>31</v>
      </c>
      <c r="E158" s="33" t="s">
        <v>185</v>
      </c>
      <c r="F158" s="30">
        <v>800</v>
      </c>
      <c r="G158" s="28">
        <v>1090</v>
      </c>
      <c r="H158" s="28">
        <f>412+400+1</f>
        <v>813</v>
      </c>
      <c r="I158" s="28">
        <f t="shared" si="4"/>
        <v>74.587155963302749</v>
      </c>
    </row>
    <row r="159" spans="2:9">
      <c r="B159" s="26" t="s">
        <v>502</v>
      </c>
      <c r="C159" s="27" t="s">
        <v>18</v>
      </c>
      <c r="D159" s="27" t="s">
        <v>21</v>
      </c>
      <c r="E159" s="33"/>
      <c r="F159" s="30"/>
      <c r="G159" s="28">
        <f t="shared" ref="G159:H161" si="5">G160</f>
        <v>548000</v>
      </c>
      <c r="H159" s="28">
        <f t="shared" si="5"/>
        <v>548000</v>
      </c>
      <c r="I159" s="28">
        <f t="shared" si="4"/>
        <v>100</v>
      </c>
    </row>
    <row r="160" spans="2:9" ht="20.399999999999999">
      <c r="B160" s="26" t="s">
        <v>157</v>
      </c>
      <c r="C160" s="27" t="s">
        <v>18</v>
      </c>
      <c r="D160" s="27" t="s">
        <v>21</v>
      </c>
      <c r="E160" s="33" t="s">
        <v>158</v>
      </c>
      <c r="F160" s="30"/>
      <c r="G160" s="28">
        <f t="shared" si="5"/>
        <v>548000</v>
      </c>
      <c r="H160" s="28">
        <f t="shared" si="5"/>
        <v>548000</v>
      </c>
      <c r="I160" s="28">
        <f t="shared" si="4"/>
        <v>100</v>
      </c>
    </row>
    <row r="161" spans="2:9" ht="20.399999999999999">
      <c r="B161" s="26" t="s">
        <v>416</v>
      </c>
      <c r="C161" s="27" t="s">
        <v>18</v>
      </c>
      <c r="D161" s="27" t="s">
        <v>21</v>
      </c>
      <c r="E161" s="33" t="s">
        <v>415</v>
      </c>
      <c r="F161" s="30"/>
      <c r="G161" s="28">
        <f t="shared" si="5"/>
        <v>548000</v>
      </c>
      <c r="H161" s="28">
        <f t="shared" si="5"/>
        <v>548000</v>
      </c>
      <c r="I161" s="28">
        <f t="shared" si="4"/>
        <v>100</v>
      </c>
    </row>
    <row r="162" spans="2:9">
      <c r="B162" s="26" t="s">
        <v>84</v>
      </c>
      <c r="C162" s="27" t="s">
        <v>18</v>
      </c>
      <c r="D162" s="27" t="s">
        <v>21</v>
      </c>
      <c r="E162" s="33" t="s">
        <v>415</v>
      </c>
      <c r="F162" s="30">
        <v>800</v>
      </c>
      <c r="G162" s="28">
        <v>548000</v>
      </c>
      <c r="H162" s="28">
        <v>548000</v>
      </c>
      <c r="I162" s="28">
        <f t="shared" si="4"/>
        <v>100</v>
      </c>
    </row>
    <row r="163" spans="2:9">
      <c r="B163" s="47" t="s">
        <v>528</v>
      </c>
      <c r="C163" s="27" t="s">
        <v>18</v>
      </c>
      <c r="D163" s="27" t="s">
        <v>50</v>
      </c>
      <c r="E163" s="30"/>
      <c r="F163" s="27"/>
      <c r="G163" s="33">
        <f t="shared" ref="G163:H165" si="6">G164</f>
        <v>2020000</v>
      </c>
      <c r="H163" s="33">
        <f t="shared" si="6"/>
        <v>2020000</v>
      </c>
      <c r="I163" s="28">
        <f t="shared" si="4"/>
        <v>100</v>
      </c>
    </row>
    <row r="164" spans="2:9" ht="25.5" customHeight="1">
      <c r="B164" s="47" t="s">
        <v>186</v>
      </c>
      <c r="C164" s="27" t="s">
        <v>18</v>
      </c>
      <c r="D164" s="27" t="s">
        <v>50</v>
      </c>
      <c r="E164" s="30" t="s">
        <v>187</v>
      </c>
      <c r="F164" s="27"/>
      <c r="G164" s="33">
        <f>G165+G167</f>
        <v>2020000</v>
      </c>
      <c r="H164" s="33">
        <f>H165+H167</f>
        <v>2020000</v>
      </c>
      <c r="I164" s="28">
        <f t="shared" si="4"/>
        <v>100</v>
      </c>
    </row>
    <row r="165" spans="2:9" ht="25.5" customHeight="1">
      <c r="B165" s="47" t="s">
        <v>529</v>
      </c>
      <c r="C165" s="27" t="s">
        <v>18</v>
      </c>
      <c r="D165" s="27" t="s">
        <v>50</v>
      </c>
      <c r="E165" s="30" t="s">
        <v>530</v>
      </c>
      <c r="F165" s="27"/>
      <c r="G165" s="33">
        <f t="shared" si="6"/>
        <v>2000000</v>
      </c>
      <c r="H165" s="33">
        <f t="shared" si="6"/>
        <v>2000000</v>
      </c>
      <c r="I165" s="28">
        <f t="shared" si="4"/>
        <v>100</v>
      </c>
    </row>
    <row r="166" spans="2:9" ht="24">
      <c r="B166" s="47" t="s">
        <v>72</v>
      </c>
      <c r="C166" s="27" t="s">
        <v>18</v>
      </c>
      <c r="D166" s="27" t="s">
        <v>50</v>
      </c>
      <c r="E166" s="30" t="s">
        <v>530</v>
      </c>
      <c r="F166" s="27" t="s">
        <v>387</v>
      </c>
      <c r="G166" s="33">
        <v>2000000</v>
      </c>
      <c r="H166" s="33">
        <v>2000000</v>
      </c>
      <c r="I166" s="28">
        <f t="shared" si="4"/>
        <v>100</v>
      </c>
    </row>
    <row r="167" spans="2:9" ht="24">
      <c r="B167" s="47" t="s">
        <v>529</v>
      </c>
      <c r="C167" s="27" t="s">
        <v>18</v>
      </c>
      <c r="D167" s="27" t="s">
        <v>50</v>
      </c>
      <c r="E167" s="30" t="s">
        <v>593</v>
      </c>
      <c r="F167" s="27"/>
      <c r="G167" s="33">
        <f>G168</f>
        <v>20000</v>
      </c>
      <c r="H167" s="33">
        <f>H168</f>
        <v>20000</v>
      </c>
      <c r="I167" s="28">
        <f t="shared" si="4"/>
        <v>100</v>
      </c>
    </row>
    <row r="168" spans="2:9" ht="24">
      <c r="B168" s="47" t="s">
        <v>72</v>
      </c>
      <c r="C168" s="27" t="s">
        <v>18</v>
      </c>
      <c r="D168" s="27" t="s">
        <v>50</v>
      </c>
      <c r="E168" s="30" t="s">
        <v>593</v>
      </c>
      <c r="F168" s="27" t="s">
        <v>387</v>
      </c>
      <c r="G168" s="33">
        <v>20000</v>
      </c>
      <c r="H168" s="33">
        <v>20000</v>
      </c>
      <c r="I168" s="28">
        <f t="shared" si="4"/>
        <v>100</v>
      </c>
    </row>
    <row r="169" spans="2:9" ht="18.75" customHeight="1">
      <c r="B169" s="26" t="s">
        <v>454</v>
      </c>
      <c r="C169" s="27" t="s">
        <v>18</v>
      </c>
      <c r="D169" s="27" t="s">
        <v>28</v>
      </c>
      <c r="E169" s="33"/>
      <c r="F169" s="30"/>
      <c r="G169" s="28">
        <f>G170</f>
        <v>11889650.039999999</v>
      </c>
      <c r="H169" s="28">
        <f>H170</f>
        <v>9951331.75</v>
      </c>
      <c r="I169" s="28">
        <f t="shared" si="4"/>
        <v>83.697431938879845</v>
      </c>
    </row>
    <row r="170" spans="2:9" ht="23.25" customHeight="1">
      <c r="B170" s="26" t="s">
        <v>186</v>
      </c>
      <c r="C170" s="27" t="s">
        <v>18</v>
      </c>
      <c r="D170" s="27" t="s">
        <v>28</v>
      </c>
      <c r="E170" s="33" t="s">
        <v>187</v>
      </c>
      <c r="F170" s="27"/>
      <c r="G170" s="28">
        <f>G171+G174+G176</f>
        <v>11889650.039999999</v>
      </c>
      <c r="H170" s="28">
        <f>H171+H174+H176</f>
        <v>9951331.75</v>
      </c>
      <c r="I170" s="28">
        <f t="shared" si="4"/>
        <v>83.697431938879845</v>
      </c>
    </row>
    <row r="171" spans="2:9" ht="22.5" customHeight="1">
      <c r="B171" s="26" t="s">
        <v>188</v>
      </c>
      <c r="C171" s="27" t="s">
        <v>18</v>
      </c>
      <c r="D171" s="27" t="s">
        <v>28</v>
      </c>
      <c r="E171" s="33" t="s">
        <v>189</v>
      </c>
      <c r="F171" s="27"/>
      <c r="G171" s="28">
        <f>G172+G173</f>
        <v>9668544.25</v>
      </c>
      <c r="H171" s="28">
        <f>H172+H173</f>
        <v>8980558</v>
      </c>
      <c r="I171" s="28">
        <f t="shared" si="4"/>
        <v>92.884282967417761</v>
      </c>
    </row>
    <row r="172" spans="2:9" ht="20.399999999999999">
      <c r="B172" s="26" t="s">
        <v>72</v>
      </c>
      <c r="C172" s="27" t="s">
        <v>18</v>
      </c>
      <c r="D172" s="27" t="s">
        <v>28</v>
      </c>
      <c r="E172" s="33" t="s">
        <v>189</v>
      </c>
      <c r="F172" s="30">
        <v>200</v>
      </c>
      <c r="G172" s="28">
        <v>9627835.25</v>
      </c>
      <c r="H172" s="28">
        <v>8939849</v>
      </c>
      <c r="I172" s="28">
        <f t="shared" si="4"/>
        <v>92.854195858825065</v>
      </c>
    </row>
    <row r="173" spans="2:9">
      <c r="B173" s="40" t="s">
        <v>154</v>
      </c>
      <c r="C173" s="27" t="s">
        <v>18</v>
      </c>
      <c r="D173" s="27" t="s">
        <v>28</v>
      </c>
      <c r="E173" s="33" t="s">
        <v>189</v>
      </c>
      <c r="F173" s="27" t="s">
        <v>389</v>
      </c>
      <c r="G173" s="28">
        <v>40709</v>
      </c>
      <c r="H173" s="28">
        <v>40709</v>
      </c>
      <c r="I173" s="28">
        <f t="shared" si="4"/>
        <v>100</v>
      </c>
    </row>
    <row r="174" spans="2:9" s="7" customFormat="1" ht="36">
      <c r="B174" s="47" t="s">
        <v>188</v>
      </c>
      <c r="C174" s="27" t="s">
        <v>18</v>
      </c>
      <c r="D174" s="27" t="s">
        <v>28</v>
      </c>
      <c r="E174" s="33" t="s">
        <v>552</v>
      </c>
      <c r="F174" s="3"/>
      <c r="G174" s="28">
        <f>G175</f>
        <v>2207400</v>
      </c>
      <c r="H174" s="28">
        <f>H175</f>
        <v>965919.88</v>
      </c>
      <c r="I174" s="28">
        <f t="shared" si="4"/>
        <v>43.758262208933587</v>
      </c>
    </row>
    <row r="175" spans="2:9" s="7" customFormat="1" ht="24">
      <c r="B175" s="47" t="s">
        <v>72</v>
      </c>
      <c r="C175" s="27" t="s">
        <v>18</v>
      </c>
      <c r="D175" s="27" t="s">
        <v>28</v>
      </c>
      <c r="E175" s="33" t="s">
        <v>552</v>
      </c>
      <c r="F175" s="27" t="s">
        <v>387</v>
      </c>
      <c r="G175" s="28">
        <v>2207400</v>
      </c>
      <c r="H175" s="28">
        <v>965919.88</v>
      </c>
      <c r="I175" s="28">
        <f t="shared" si="4"/>
        <v>43.758262208933587</v>
      </c>
    </row>
    <row r="176" spans="2:9" s="7" customFormat="1" ht="36">
      <c r="B176" s="47" t="s">
        <v>188</v>
      </c>
      <c r="C176" s="27" t="s">
        <v>18</v>
      </c>
      <c r="D176" s="27" t="s">
        <v>28</v>
      </c>
      <c r="E176" s="33" t="s">
        <v>599</v>
      </c>
      <c r="F176" s="3"/>
      <c r="G176" s="28">
        <f>G177</f>
        <v>13705.79</v>
      </c>
      <c r="H176" s="28">
        <f>H177</f>
        <v>4853.87</v>
      </c>
      <c r="I176" s="28">
        <f t="shared" si="4"/>
        <v>35.414740777437856</v>
      </c>
    </row>
    <row r="177" spans="2:9" s="7" customFormat="1" ht="24">
      <c r="B177" s="47" t="s">
        <v>72</v>
      </c>
      <c r="C177" s="27" t="s">
        <v>18</v>
      </c>
      <c r="D177" s="27" t="s">
        <v>28</v>
      </c>
      <c r="E177" s="33" t="s">
        <v>599</v>
      </c>
      <c r="F177" s="3" t="s">
        <v>387</v>
      </c>
      <c r="G177" s="28">
        <v>13705.79</v>
      </c>
      <c r="H177" s="28">
        <v>4853.87</v>
      </c>
      <c r="I177" s="28">
        <f t="shared" si="4"/>
        <v>35.414740777437856</v>
      </c>
    </row>
    <row r="178" spans="2:9">
      <c r="B178" s="26" t="s">
        <v>32</v>
      </c>
      <c r="C178" s="27" t="s">
        <v>18</v>
      </c>
      <c r="D178" s="27" t="s">
        <v>33</v>
      </c>
      <c r="E178" s="33"/>
      <c r="F178" s="27"/>
      <c r="G178" s="28">
        <f>G179+G187+G190+G194</f>
        <v>1120900</v>
      </c>
      <c r="H178" s="28">
        <f>H179+H187+H190+H194</f>
        <v>1120900</v>
      </c>
      <c r="I178" s="28">
        <f t="shared" si="4"/>
        <v>100</v>
      </c>
    </row>
    <row r="179" spans="2:9" ht="30.6">
      <c r="B179" s="26" t="s">
        <v>190</v>
      </c>
      <c r="C179" s="27" t="s">
        <v>18</v>
      </c>
      <c r="D179" s="27" t="s">
        <v>33</v>
      </c>
      <c r="E179" s="33" t="s">
        <v>191</v>
      </c>
      <c r="F179" s="27"/>
      <c r="G179" s="28">
        <f>G185+G180</f>
        <v>420000</v>
      </c>
      <c r="H179" s="28">
        <f>H185+H180</f>
        <v>420000</v>
      </c>
      <c r="I179" s="28">
        <f t="shared" si="4"/>
        <v>100</v>
      </c>
    </row>
    <row r="180" spans="2:9" ht="20.399999999999999">
      <c r="B180" s="26" t="s">
        <v>192</v>
      </c>
      <c r="C180" s="27" t="s">
        <v>18</v>
      </c>
      <c r="D180" s="27" t="s">
        <v>33</v>
      </c>
      <c r="E180" s="33" t="s">
        <v>193</v>
      </c>
      <c r="F180" s="30"/>
      <c r="G180" s="28">
        <f>G181+G183</f>
        <v>400000</v>
      </c>
      <c r="H180" s="28">
        <f>H181+H183</f>
        <v>400000</v>
      </c>
      <c r="I180" s="28">
        <f t="shared" si="4"/>
        <v>100</v>
      </c>
    </row>
    <row r="181" spans="2:9" s="7" customFormat="1" ht="48">
      <c r="B181" s="47" t="s">
        <v>561</v>
      </c>
      <c r="C181" s="27" t="s">
        <v>18</v>
      </c>
      <c r="D181" s="30" t="s">
        <v>33</v>
      </c>
      <c r="E181" s="30" t="s">
        <v>562</v>
      </c>
      <c r="F181" s="27"/>
      <c r="G181" s="33">
        <f>G182</f>
        <v>52000</v>
      </c>
      <c r="H181" s="33">
        <f>H182</f>
        <v>52000</v>
      </c>
      <c r="I181" s="28">
        <f t="shared" si="4"/>
        <v>100</v>
      </c>
    </row>
    <row r="182" spans="2:9" s="7" customFormat="1">
      <c r="B182" s="47" t="s">
        <v>84</v>
      </c>
      <c r="C182" s="27" t="s">
        <v>18</v>
      </c>
      <c r="D182" s="30" t="s">
        <v>33</v>
      </c>
      <c r="E182" s="30" t="s">
        <v>562</v>
      </c>
      <c r="F182" s="27" t="s">
        <v>411</v>
      </c>
      <c r="G182" s="33">
        <v>52000</v>
      </c>
      <c r="H182" s="33">
        <v>52000</v>
      </c>
      <c r="I182" s="28">
        <f t="shared" si="4"/>
        <v>100</v>
      </c>
    </row>
    <row r="183" spans="2:9" s="7" customFormat="1" ht="48">
      <c r="B183" s="47" t="s">
        <v>561</v>
      </c>
      <c r="C183" s="27" t="s">
        <v>18</v>
      </c>
      <c r="D183" s="30" t="s">
        <v>33</v>
      </c>
      <c r="E183" s="30" t="s">
        <v>563</v>
      </c>
      <c r="F183" s="27"/>
      <c r="G183" s="33">
        <f>G184</f>
        <v>348000</v>
      </c>
      <c r="H183" s="33">
        <f>H184</f>
        <v>348000</v>
      </c>
      <c r="I183" s="28">
        <f t="shared" si="4"/>
        <v>100</v>
      </c>
    </row>
    <row r="184" spans="2:9" s="7" customFormat="1">
      <c r="B184" s="47" t="s">
        <v>84</v>
      </c>
      <c r="C184" s="27" t="s">
        <v>18</v>
      </c>
      <c r="D184" s="30" t="s">
        <v>33</v>
      </c>
      <c r="E184" s="30" t="s">
        <v>563</v>
      </c>
      <c r="F184" s="27" t="s">
        <v>411</v>
      </c>
      <c r="G184" s="33">
        <v>348000</v>
      </c>
      <c r="H184" s="33">
        <v>348000</v>
      </c>
      <c r="I184" s="28">
        <f t="shared" si="4"/>
        <v>100</v>
      </c>
    </row>
    <row r="185" spans="2:9" ht="20.399999999999999">
      <c r="B185" s="26" t="s">
        <v>196</v>
      </c>
      <c r="C185" s="27" t="s">
        <v>18</v>
      </c>
      <c r="D185" s="27" t="s">
        <v>33</v>
      </c>
      <c r="E185" s="33" t="s">
        <v>197</v>
      </c>
      <c r="F185" s="27"/>
      <c r="G185" s="28">
        <f>G186</f>
        <v>20000</v>
      </c>
      <c r="H185" s="28">
        <f>H186</f>
        <v>20000</v>
      </c>
      <c r="I185" s="28">
        <f t="shared" si="4"/>
        <v>100</v>
      </c>
    </row>
    <row r="186" spans="2:9" ht="20.399999999999999">
      <c r="B186" s="26" t="s">
        <v>72</v>
      </c>
      <c r="C186" s="27" t="s">
        <v>18</v>
      </c>
      <c r="D186" s="27" t="s">
        <v>33</v>
      </c>
      <c r="E186" s="33" t="s">
        <v>197</v>
      </c>
      <c r="F186" s="30">
        <v>200</v>
      </c>
      <c r="G186" s="28">
        <v>20000</v>
      </c>
      <c r="H186" s="28">
        <v>20000</v>
      </c>
      <c r="I186" s="28">
        <f t="shared" si="4"/>
        <v>100</v>
      </c>
    </row>
    <row r="187" spans="2:9" ht="20.399999999999999">
      <c r="B187" s="26" t="s">
        <v>198</v>
      </c>
      <c r="C187" s="27" t="s">
        <v>18</v>
      </c>
      <c r="D187" s="27" t="s">
        <v>33</v>
      </c>
      <c r="E187" s="33" t="s">
        <v>199</v>
      </c>
      <c r="F187" s="30"/>
      <c r="G187" s="28">
        <f>G188</f>
        <v>200000</v>
      </c>
      <c r="H187" s="28">
        <v>200000</v>
      </c>
      <c r="I187" s="28">
        <f t="shared" si="4"/>
        <v>100</v>
      </c>
    </row>
    <row r="188" spans="2:9" ht="40.799999999999997">
      <c r="B188" s="26" t="s">
        <v>204</v>
      </c>
      <c r="C188" s="27" t="s">
        <v>18</v>
      </c>
      <c r="D188" s="27" t="s">
        <v>33</v>
      </c>
      <c r="E188" s="33" t="s">
        <v>205</v>
      </c>
      <c r="F188" s="30"/>
      <c r="G188" s="28">
        <f>G189</f>
        <v>200000</v>
      </c>
      <c r="H188" s="28">
        <f>H189</f>
        <v>200000</v>
      </c>
      <c r="I188" s="28">
        <f t="shared" si="4"/>
        <v>100</v>
      </c>
    </row>
    <row r="189" spans="2:9" ht="20.399999999999999">
      <c r="B189" s="26" t="s">
        <v>72</v>
      </c>
      <c r="C189" s="27" t="s">
        <v>18</v>
      </c>
      <c r="D189" s="27" t="s">
        <v>33</v>
      </c>
      <c r="E189" s="33" t="s">
        <v>205</v>
      </c>
      <c r="F189" s="30">
        <v>200</v>
      </c>
      <c r="G189" s="28">
        <v>200000</v>
      </c>
      <c r="H189" s="28">
        <v>200000</v>
      </c>
      <c r="I189" s="28">
        <f t="shared" si="4"/>
        <v>100</v>
      </c>
    </row>
    <row r="190" spans="2:9" ht="20.399999999999999">
      <c r="B190" s="26" t="s">
        <v>338</v>
      </c>
      <c r="C190" s="36" t="s">
        <v>18</v>
      </c>
      <c r="D190" s="36" t="s">
        <v>33</v>
      </c>
      <c r="E190" s="33" t="s">
        <v>339</v>
      </c>
      <c r="F190" s="37"/>
      <c r="G190" s="28">
        <f>G192</f>
        <v>900</v>
      </c>
      <c r="H190" s="28">
        <v>900</v>
      </c>
      <c r="I190" s="28">
        <f t="shared" si="4"/>
        <v>100</v>
      </c>
    </row>
    <row r="191" spans="2:9" s="7" customFormat="1" ht="30.6">
      <c r="B191" s="26" t="s">
        <v>470</v>
      </c>
      <c r="C191" s="36" t="s">
        <v>18</v>
      </c>
      <c r="D191" s="36" t="s">
        <v>33</v>
      </c>
      <c r="E191" s="33" t="s">
        <v>469</v>
      </c>
      <c r="F191" s="37"/>
      <c r="G191" s="28">
        <f>G192</f>
        <v>900</v>
      </c>
      <c r="H191" s="28">
        <f>H192</f>
        <v>900</v>
      </c>
      <c r="I191" s="28">
        <f t="shared" si="4"/>
        <v>100</v>
      </c>
    </row>
    <row r="192" spans="2:9" s="7" customFormat="1" ht="105.75" customHeight="1">
      <c r="B192" s="35" t="s">
        <v>471</v>
      </c>
      <c r="C192" s="36" t="s">
        <v>18</v>
      </c>
      <c r="D192" s="36" t="s">
        <v>33</v>
      </c>
      <c r="E192" s="33" t="s">
        <v>459</v>
      </c>
      <c r="F192" s="37"/>
      <c r="G192" s="28">
        <f>G193</f>
        <v>900</v>
      </c>
      <c r="H192" s="28">
        <f>H193</f>
        <v>900</v>
      </c>
      <c r="I192" s="28">
        <f t="shared" si="4"/>
        <v>100</v>
      </c>
    </row>
    <row r="193" spans="2:10" s="7" customFormat="1" ht="20.399999999999999">
      <c r="B193" s="26" t="s">
        <v>72</v>
      </c>
      <c r="C193" s="36" t="s">
        <v>18</v>
      </c>
      <c r="D193" s="36" t="s">
        <v>33</v>
      </c>
      <c r="E193" s="33" t="s">
        <v>459</v>
      </c>
      <c r="F193" s="37">
        <v>200</v>
      </c>
      <c r="G193" s="28">
        <v>900</v>
      </c>
      <c r="H193" s="28">
        <v>900</v>
      </c>
      <c r="I193" s="28">
        <f t="shared" si="4"/>
        <v>100</v>
      </c>
    </row>
    <row r="194" spans="2:10" ht="28.5" customHeight="1">
      <c r="B194" s="26" t="s">
        <v>504</v>
      </c>
      <c r="C194" s="27" t="s">
        <v>18</v>
      </c>
      <c r="D194" s="30" t="s">
        <v>33</v>
      </c>
      <c r="E194" s="33" t="s">
        <v>222</v>
      </c>
      <c r="F194" s="27"/>
      <c r="G194" s="28">
        <f>G197+G195</f>
        <v>500000</v>
      </c>
      <c r="H194" s="28">
        <f>H197+H195</f>
        <v>500000</v>
      </c>
      <c r="I194" s="28">
        <f t="shared" si="4"/>
        <v>100</v>
      </c>
    </row>
    <row r="195" spans="2:10" ht="25.5" customHeight="1">
      <c r="B195" s="26" t="s">
        <v>223</v>
      </c>
      <c r="C195" s="27" t="s">
        <v>18</v>
      </c>
      <c r="D195" s="30" t="s">
        <v>33</v>
      </c>
      <c r="E195" s="33" t="s">
        <v>224</v>
      </c>
      <c r="F195" s="27"/>
      <c r="G195" s="28">
        <f>G196</f>
        <v>50000</v>
      </c>
      <c r="H195" s="28">
        <f>H196</f>
        <v>50000</v>
      </c>
      <c r="I195" s="28">
        <f t="shared" si="4"/>
        <v>100</v>
      </c>
    </row>
    <row r="196" spans="2:10" ht="28.5" customHeight="1">
      <c r="B196" s="26" t="s">
        <v>72</v>
      </c>
      <c r="C196" s="27" t="s">
        <v>18</v>
      </c>
      <c r="D196" s="30" t="s">
        <v>33</v>
      </c>
      <c r="E196" s="33" t="s">
        <v>224</v>
      </c>
      <c r="F196" s="27" t="s">
        <v>387</v>
      </c>
      <c r="G196" s="28">
        <v>50000</v>
      </c>
      <c r="H196" s="28">
        <v>50000</v>
      </c>
      <c r="I196" s="28">
        <f t="shared" si="4"/>
        <v>100</v>
      </c>
    </row>
    <row r="197" spans="2:10" ht="24.75" customHeight="1">
      <c r="B197" s="26" t="s">
        <v>505</v>
      </c>
      <c r="C197" s="27" t="s">
        <v>18</v>
      </c>
      <c r="D197" s="30" t="s">
        <v>33</v>
      </c>
      <c r="E197" s="33" t="s">
        <v>503</v>
      </c>
      <c r="F197" s="27"/>
      <c r="G197" s="28">
        <f>G198</f>
        <v>450000</v>
      </c>
      <c r="H197" s="28">
        <f>H198</f>
        <v>450000</v>
      </c>
      <c r="I197" s="28">
        <f t="shared" ref="I197:I260" si="7">H197/G197*100</f>
        <v>100</v>
      </c>
    </row>
    <row r="198" spans="2:10" ht="15.75" customHeight="1">
      <c r="B198" s="52" t="s">
        <v>154</v>
      </c>
      <c r="C198" s="27" t="s">
        <v>18</v>
      </c>
      <c r="D198" s="30" t="s">
        <v>33</v>
      </c>
      <c r="E198" s="33" t="s">
        <v>503</v>
      </c>
      <c r="F198" s="27" t="s">
        <v>389</v>
      </c>
      <c r="G198" s="28">
        <v>450000</v>
      </c>
      <c r="H198" s="28">
        <v>450000</v>
      </c>
      <c r="I198" s="28">
        <f t="shared" si="7"/>
        <v>100</v>
      </c>
    </row>
    <row r="199" spans="2:10">
      <c r="B199" s="34" t="s">
        <v>206</v>
      </c>
      <c r="C199" s="21" t="s">
        <v>31</v>
      </c>
      <c r="D199" s="27"/>
      <c r="E199" s="33"/>
      <c r="F199" s="30"/>
      <c r="G199" s="25">
        <f>G207+G233+G200</f>
        <v>37789413.969999999</v>
      </c>
      <c r="H199" s="25">
        <f>H207+H233+H200</f>
        <v>16065946.360000001</v>
      </c>
      <c r="I199" s="25">
        <f t="shared" si="7"/>
        <v>42.514409915841313</v>
      </c>
      <c r="J199" s="41"/>
    </row>
    <row r="200" spans="2:10" ht="17.25" customHeight="1">
      <c r="B200" s="26" t="s">
        <v>408</v>
      </c>
      <c r="C200" s="27" t="s">
        <v>31</v>
      </c>
      <c r="D200" s="27" t="s">
        <v>10</v>
      </c>
      <c r="E200" s="33"/>
      <c r="F200" s="27"/>
      <c r="G200" s="28">
        <f>G204++G201</f>
        <v>2212500</v>
      </c>
      <c r="H200" s="28">
        <f>H204++H201</f>
        <v>2208974.39</v>
      </c>
      <c r="I200" s="28">
        <f t="shared" si="7"/>
        <v>99.840650395480239</v>
      </c>
    </row>
    <row r="201" spans="2:10" ht="25.5" customHeight="1">
      <c r="B201" s="47" t="s">
        <v>531</v>
      </c>
      <c r="C201" s="27" t="s">
        <v>31</v>
      </c>
      <c r="D201" s="27" t="s">
        <v>10</v>
      </c>
      <c r="E201" s="30" t="s">
        <v>142</v>
      </c>
      <c r="F201" s="27"/>
      <c r="G201" s="33">
        <f>G202</f>
        <v>2200000</v>
      </c>
      <c r="H201" s="33">
        <f>H202</f>
        <v>2200000</v>
      </c>
      <c r="I201" s="28">
        <f t="shared" si="7"/>
        <v>100</v>
      </c>
    </row>
    <row r="202" spans="2:10" ht="25.5" customHeight="1">
      <c r="B202" s="47" t="s">
        <v>532</v>
      </c>
      <c r="C202" s="27" t="s">
        <v>31</v>
      </c>
      <c r="D202" s="27" t="s">
        <v>10</v>
      </c>
      <c r="E202" s="30" t="s">
        <v>144</v>
      </c>
      <c r="F202" s="27"/>
      <c r="G202" s="33">
        <f>G203</f>
        <v>2200000</v>
      </c>
      <c r="H202" s="33">
        <f>H203</f>
        <v>2200000</v>
      </c>
      <c r="I202" s="28">
        <f t="shared" si="7"/>
        <v>100</v>
      </c>
    </row>
    <row r="203" spans="2:10" ht="24">
      <c r="B203" s="47" t="s">
        <v>225</v>
      </c>
      <c r="C203" s="27" t="s">
        <v>31</v>
      </c>
      <c r="D203" s="27" t="s">
        <v>10</v>
      </c>
      <c r="E203" s="30" t="s">
        <v>144</v>
      </c>
      <c r="F203" s="27" t="s">
        <v>433</v>
      </c>
      <c r="G203" s="33">
        <v>2200000</v>
      </c>
      <c r="H203" s="33">
        <v>2200000</v>
      </c>
      <c r="I203" s="28">
        <f t="shared" si="7"/>
        <v>100</v>
      </c>
    </row>
    <row r="204" spans="2:10" ht="20.399999999999999">
      <c r="B204" s="26" t="s">
        <v>338</v>
      </c>
      <c r="C204" s="27" t="s">
        <v>31</v>
      </c>
      <c r="D204" s="27" t="s">
        <v>10</v>
      </c>
      <c r="E204" s="33" t="s">
        <v>339</v>
      </c>
      <c r="F204" s="27"/>
      <c r="G204" s="28">
        <f t="shared" ref="G204:H204" si="8">G205</f>
        <v>12500</v>
      </c>
      <c r="H204" s="28">
        <f t="shared" si="8"/>
        <v>8974.39</v>
      </c>
      <c r="I204" s="28">
        <f t="shared" si="7"/>
        <v>71.795119999999997</v>
      </c>
    </row>
    <row r="205" spans="2:10" ht="20.399999999999999">
      <c r="B205" s="26" t="s">
        <v>409</v>
      </c>
      <c r="C205" s="27" t="s">
        <v>31</v>
      </c>
      <c r="D205" s="27" t="s">
        <v>10</v>
      </c>
      <c r="E205" s="33" t="s">
        <v>407</v>
      </c>
      <c r="F205" s="27"/>
      <c r="G205" s="28">
        <f>G206</f>
        <v>12500</v>
      </c>
      <c r="H205" s="28">
        <f>H206</f>
        <v>8974.39</v>
      </c>
      <c r="I205" s="28">
        <f t="shared" si="7"/>
        <v>71.795119999999997</v>
      </c>
    </row>
    <row r="206" spans="2:10" ht="20.399999999999999">
      <c r="B206" s="26" t="s">
        <v>72</v>
      </c>
      <c r="C206" s="27" t="s">
        <v>31</v>
      </c>
      <c r="D206" s="27" t="s">
        <v>10</v>
      </c>
      <c r="E206" s="33" t="s">
        <v>407</v>
      </c>
      <c r="F206" s="27" t="s">
        <v>387</v>
      </c>
      <c r="G206" s="28">
        <v>12500</v>
      </c>
      <c r="H206" s="28">
        <v>8974.39</v>
      </c>
      <c r="I206" s="28">
        <f t="shared" si="7"/>
        <v>71.795119999999997</v>
      </c>
    </row>
    <row r="207" spans="2:10">
      <c r="B207" s="26" t="s">
        <v>34</v>
      </c>
      <c r="C207" s="27" t="s">
        <v>31</v>
      </c>
      <c r="D207" s="27" t="s">
        <v>11</v>
      </c>
      <c r="E207" s="33"/>
      <c r="F207" s="27"/>
      <c r="G207" s="28">
        <f>G208+G217+G224</f>
        <v>34687902.969999999</v>
      </c>
      <c r="H207" s="28">
        <f>H208+H217+H224</f>
        <v>13015912.970000001</v>
      </c>
      <c r="I207" s="28">
        <f t="shared" si="7"/>
        <v>37.522916796835126</v>
      </c>
    </row>
    <row r="208" spans="2:10" ht="20.399999999999999">
      <c r="B208" s="26" t="s">
        <v>207</v>
      </c>
      <c r="C208" s="27" t="s">
        <v>31</v>
      </c>
      <c r="D208" s="27" t="s">
        <v>11</v>
      </c>
      <c r="E208" s="33" t="s">
        <v>208</v>
      </c>
      <c r="F208" s="27"/>
      <c r="G208" s="28">
        <f>G209+G211+G213+G215</f>
        <v>9250502.9700000007</v>
      </c>
      <c r="H208" s="28">
        <f>H209+H211+H213+H215</f>
        <v>9250502.9700000007</v>
      </c>
      <c r="I208" s="28">
        <f t="shared" si="7"/>
        <v>100</v>
      </c>
    </row>
    <row r="209" spans="2:9">
      <c r="B209" s="26" t="s">
        <v>209</v>
      </c>
      <c r="C209" s="27" t="s">
        <v>31</v>
      </c>
      <c r="D209" s="27" t="s">
        <v>11</v>
      </c>
      <c r="E209" s="33" t="s">
        <v>210</v>
      </c>
      <c r="F209" s="27"/>
      <c r="G209" s="28">
        <f>G210</f>
        <v>4112000</v>
      </c>
      <c r="H209" s="28">
        <f>H210</f>
        <v>4112000</v>
      </c>
      <c r="I209" s="28">
        <f t="shared" si="7"/>
        <v>100</v>
      </c>
    </row>
    <row r="210" spans="2:9">
      <c r="B210" s="26" t="s">
        <v>84</v>
      </c>
      <c r="C210" s="27" t="s">
        <v>31</v>
      </c>
      <c r="D210" s="27" t="s">
        <v>11</v>
      </c>
      <c r="E210" s="33" t="s">
        <v>210</v>
      </c>
      <c r="F210" s="30">
        <v>800</v>
      </c>
      <c r="G210" s="28">
        <v>4112000</v>
      </c>
      <c r="H210" s="28">
        <v>4112000</v>
      </c>
      <c r="I210" s="28">
        <f t="shared" si="7"/>
        <v>100</v>
      </c>
    </row>
    <row r="211" spans="2:9" ht="30.6">
      <c r="B211" s="26" t="s">
        <v>211</v>
      </c>
      <c r="C211" s="27" t="s">
        <v>31</v>
      </c>
      <c r="D211" s="27" t="s">
        <v>11</v>
      </c>
      <c r="E211" s="33" t="s">
        <v>212</v>
      </c>
      <c r="F211" s="27"/>
      <c r="G211" s="28">
        <f>G212</f>
        <v>679540.78</v>
      </c>
      <c r="H211" s="28">
        <f>H212</f>
        <v>679540.78</v>
      </c>
      <c r="I211" s="28">
        <f t="shared" si="7"/>
        <v>100</v>
      </c>
    </row>
    <row r="212" spans="2:9">
      <c r="B212" s="26" t="s">
        <v>154</v>
      </c>
      <c r="C212" s="27" t="s">
        <v>31</v>
      </c>
      <c r="D212" s="27" t="s">
        <v>11</v>
      </c>
      <c r="E212" s="33" t="s">
        <v>212</v>
      </c>
      <c r="F212" s="30">
        <v>500</v>
      </c>
      <c r="G212" s="28">
        <v>679540.78</v>
      </c>
      <c r="H212" s="28">
        <v>679540.78</v>
      </c>
      <c r="I212" s="28">
        <f t="shared" si="7"/>
        <v>100</v>
      </c>
    </row>
    <row r="213" spans="2:9">
      <c r="B213" s="26" t="s">
        <v>213</v>
      </c>
      <c r="C213" s="27" t="s">
        <v>31</v>
      </c>
      <c r="D213" s="27" t="s">
        <v>11</v>
      </c>
      <c r="E213" s="33" t="s">
        <v>214</v>
      </c>
      <c r="F213" s="30"/>
      <c r="G213" s="28">
        <f>G214</f>
        <v>2400000</v>
      </c>
      <c r="H213" s="28">
        <f>H214</f>
        <v>2400000</v>
      </c>
      <c r="I213" s="28">
        <f t="shared" si="7"/>
        <v>100</v>
      </c>
    </row>
    <row r="214" spans="2:9">
      <c r="B214" s="26" t="s">
        <v>84</v>
      </c>
      <c r="C214" s="27" t="s">
        <v>31</v>
      </c>
      <c r="D214" s="27" t="s">
        <v>11</v>
      </c>
      <c r="E214" s="33" t="s">
        <v>214</v>
      </c>
      <c r="F214" s="30">
        <v>800</v>
      </c>
      <c r="G214" s="28">
        <v>2400000</v>
      </c>
      <c r="H214" s="28">
        <v>2400000</v>
      </c>
      <c r="I214" s="28">
        <f t="shared" si="7"/>
        <v>100</v>
      </c>
    </row>
    <row r="215" spans="2:9" ht="30.6">
      <c r="B215" s="26" t="s">
        <v>215</v>
      </c>
      <c r="C215" s="27" t="s">
        <v>31</v>
      </c>
      <c r="D215" s="27" t="s">
        <v>11</v>
      </c>
      <c r="E215" s="33" t="s">
        <v>216</v>
      </c>
      <c r="F215" s="30"/>
      <c r="G215" s="28">
        <f>G216</f>
        <v>2058962.19</v>
      </c>
      <c r="H215" s="28">
        <f>H216</f>
        <v>2058962.19</v>
      </c>
      <c r="I215" s="28">
        <f t="shared" si="7"/>
        <v>100</v>
      </c>
    </row>
    <row r="216" spans="2:9">
      <c r="B216" s="26" t="s">
        <v>84</v>
      </c>
      <c r="C216" s="27" t="s">
        <v>31</v>
      </c>
      <c r="D216" s="27" t="s">
        <v>11</v>
      </c>
      <c r="E216" s="33" t="s">
        <v>216</v>
      </c>
      <c r="F216" s="30">
        <v>800</v>
      </c>
      <c r="G216" s="28">
        <v>2058962.19</v>
      </c>
      <c r="H216" s="28">
        <v>2058962.19</v>
      </c>
      <c r="I216" s="28">
        <f t="shared" si="7"/>
        <v>100</v>
      </c>
    </row>
    <row r="217" spans="2:9" ht="30.6">
      <c r="B217" s="26" t="s">
        <v>217</v>
      </c>
      <c r="C217" s="27" t="s">
        <v>31</v>
      </c>
      <c r="D217" s="27" t="s">
        <v>11</v>
      </c>
      <c r="E217" s="33" t="s">
        <v>218</v>
      </c>
      <c r="F217" s="30"/>
      <c r="G217" s="28">
        <f>G218+G220+G222</f>
        <v>1880000</v>
      </c>
      <c r="H217" s="28">
        <f>H218+H220+H222</f>
        <v>1880000</v>
      </c>
      <c r="I217" s="28">
        <f t="shared" si="7"/>
        <v>100</v>
      </c>
    </row>
    <row r="218" spans="2:9" ht="20.399999999999999">
      <c r="B218" s="26" t="s">
        <v>219</v>
      </c>
      <c r="C218" s="27" t="s">
        <v>31</v>
      </c>
      <c r="D218" s="27" t="s">
        <v>11</v>
      </c>
      <c r="E218" s="33" t="s">
        <v>220</v>
      </c>
      <c r="F218" s="30"/>
      <c r="G218" s="28">
        <f>G219</f>
        <v>667880</v>
      </c>
      <c r="H218" s="28">
        <f>H219</f>
        <v>667880</v>
      </c>
      <c r="I218" s="28">
        <f t="shared" si="7"/>
        <v>100</v>
      </c>
    </row>
    <row r="219" spans="2:9">
      <c r="B219" s="26" t="s">
        <v>84</v>
      </c>
      <c r="C219" s="27" t="s">
        <v>31</v>
      </c>
      <c r="D219" s="27" t="s">
        <v>11</v>
      </c>
      <c r="E219" s="33" t="s">
        <v>220</v>
      </c>
      <c r="F219" s="30">
        <v>800</v>
      </c>
      <c r="G219" s="28">
        <v>667880</v>
      </c>
      <c r="H219" s="28">
        <v>667880</v>
      </c>
      <c r="I219" s="28">
        <f t="shared" si="7"/>
        <v>100</v>
      </c>
    </row>
    <row r="220" spans="2:9" ht="60">
      <c r="B220" s="47" t="s">
        <v>428</v>
      </c>
      <c r="C220" s="27" t="s">
        <v>31</v>
      </c>
      <c r="D220" s="30" t="s">
        <v>11</v>
      </c>
      <c r="E220" s="30" t="s">
        <v>564</v>
      </c>
      <c r="F220" s="27"/>
      <c r="G220" s="33">
        <f>G221</f>
        <v>1200000</v>
      </c>
      <c r="H220" s="33">
        <f>H221</f>
        <v>1200000</v>
      </c>
      <c r="I220" s="28">
        <f t="shared" si="7"/>
        <v>100</v>
      </c>
    </row>
    <row r="221" spans="2:9">
      <c r="B221" s="47" t="s">
        <v>84</v>
      </c>
      <c r="C221" s="27" t="s">
        <v>31</v>
      </c>
      <c r="D221" s="30" t="s">
        <v>11</v>
      </c>
      <c r="E221" s="30" t="s">
        <v>564</v>
      </c>
      <c r="F221" s="27" t="s">
        <v>411</v>
      </c>
      <c r="G221" s="33">
        <v>1200000</v>
      </c>
      <c r="H221" s="33">
        <v>1200000</v>
      </c>
      <c r="I221" s="28">
        <f t="shared" si="7"/>
        <v>100</v>
      </c>
    </row>
    <row r="222" spans="2:9" ht="60">
      <c r="B222" s="47" t="s">
        <v>428</v>
      </c>
      <c r="C222" s="27" t="s">
        <v>31</v>
      </c>
      <c r="D222" s="30" t="s">
        <v>11</v>
      </c>
      <c r="E222" s="30" t="s">
        <v>565</v>
      </c>
      <c r="F222" s="27"/>
      <c r="G222" s="33">
        <f>G223</f>
        <v>12120</v>
      </c>
      <c r="H222" s="33">
        <f>H223</f>
        <v>12120</v>
      </c>
      <c r="I222" s="28">
        <f t="shared" si="7"/>
        <v>100</v>
      </c>
    </row>
    <row r="223" spans="2:9">
      <c r="B223" s="47" t="s">
        <v>84</v>
      </c>
      <c r="C223" s="27" t="s">
        <v>31</v>
      </c>
      <c r="D223" s="30" t="s">
        <v>11</v>
      </c>
      <c r="E223" s="30" t="s">
        <v>565</v>
      </c>
      <c r="F223" s="27" t="s">
        <v>411</v>
      </c>
      <c r="G223" s="33">
        <v>12120</v>
      </c>
      <c r="H223" s="33">
        <v>12120</v>
      </c>
      <c r="I223" s="28">
        <f t="shared" si="7"/>
        <v>100</v>
      </c>
    </row>
    <row r="224" spans="2:9" ht="24.75" customHeight="1">
      <c r="B224" s="26" t="s">
        <v>221</v>
      </c>
      <c r="C224" s="27" t="s">
        <v>31</v>
      </c>
      <c r="D224" s="27" t="s">
        <v>11</v>
      </c>
      <c r="E224" s="33" t="s">
        <v>222</v>
      </c>
      <c r="F224" s="30"/>
      <c r="G224" s="28">
        <f>G225+G227+G229+G231</f>
        <v>23557400</v>
      </c>
      <c r="H224" s="28">
        <f>H225+H227+H229+H231</f>
        <v>1885410</v>
      </c>
      <c r="I224" s="28">
        <f t="shared" si="7"/>
        <v>8.0034723696163415</v>
      </c>
    </row>
    <row r="225" spans="2:9" ht="24" customHeight="1">
      <c r="B225" s="26" t="s">
        <v>431</v>
      </c>
      <c r="C225" s="27" t="s">
        <v>31</v>
      </c>
      <c r="D225" s="27" t="s">
        <v>11</v>
      </c>
      <c r="E225" s="33" t="s">
        <v>432</v>
      </c>
      <c r="F225" s="27"/>
      <c r="G225" s="28">
        <f>G226</f>
        <v>6219700</v>
      </c>
      <c r="H225" s="28">
        <f>H226</f>
        <v>1820410</v>
      </c>
      <c r="I225" s="28">
        <f t="shared" si="7"/>
        <v>29.268453462385647</v>
      </c>
    </row>
    <row r="226" spans="2:9" ht="20.399999999999999">
      <c r="B226" s="26" t="s">
        <v>72</v>
      </c>
      <c r="C226" s="27" t="s">
        <v>31</v>
      </c>
      <c r="D226" s="30" t="s">
        <v>11</v>
      </c>
      <c r="E226" s="33" t="s">
        <v>432</v>
      </c>
      <c r="F226" s="27" t="s">
        <v>387</v>
      </c>
      <c r="G226" s="28">
        <v>6219700</v>
      </c>
      <c r="H226" s="28">
        <v>1820410</v>
      </c>
      <c r="I226" s="28">
        <f t="shared" si="7"/>
        <v>29.268453462385647</v>
      </c>
    </row>
    <row r="227" spans="2:9" ht="30.6">
      <c r="B227" s="26" t="s">
        <v>431</v>
      </c>
      <c r="C227" s="27" t="s">
        <v>31</v>
      </c>
      <c r="D227" s="30" t="s">
        <v>11</v>
      </c>
      <c r="E227" s="33" t="s">
        <v>434</v>
      </c>
      <c r="F227" s="27"/>
      <c r="G227" s="28">
        <f>G228</f>
        <v>65000</v>
      </c>
      <c r="H227" s="28">
        <f>H228</f>
        <v>65000</v>
      </c>
      <c r="I227" s="28">
        <f t="shared" si="7"/>
        <v>100</v>
      </c>
    </row>
    <row r="228" spans="2:9" ht="20.399999999999999">
      <c r="B228" s="26" t="s">
        <v>72</v>
      </c>
      <c r="C228" s="27" t="s">
        <v>31</v>
      </c>
      <c r="D228" s="30" t="s">
        <v>11</v>
      </c>
      <c r="E228" s="33" t="s">
        <v>434</v>
      </c>
      <c r="F228" s="27" t="s">
        <v>387</v>
      </c>
      <c r="G228" s="28">
        <v>65000</v>
      </c>
      <c r="H228" s="28">
        <v>65000</v>
      </c>
      <c r="I228" s="28">
        <f t="shared" si="7"/>
        <v>100</v>
      </c>
    </row>
    <row r="229" spans="2:9" ht="36">
      <c r="B229" s="47" t="s">
        <v>595</v>
      </c>
      <c r="C229" s="27" t="s">
        <v>31</v>
      </c>
      <c r="D229" s="30" t="s">
        <v>11</v>
      </c>
      <c r="E229" s="30" t="s">
        <v>596</v>
      </c>
      <c r="F229" s="27"/>
      <c r="G229" s="28">
        <f>G230</f>
        <v>17100000</v>
      </c>
      <c r="H229" s="28">
        <f>H230</f>
        <v>0</v>
      </c>
      <c r="I229" s="28">
        <f t="shared" si="7"/>
        <v>0</v>
      </c>
    </row>
    <row r="230" spans="2:9" ht="24">
      <c r="B230" s="47" t="s">
        <v>225</v>
      </c>
      <c r="C230" s="27" t="s">
        <v>31</v>
      </c>
      <c r="D230" s="30" t="s">
        <v>11</v>
      </c>
      <c r="E230" s="30" t="s">
        <v>596</v>
      </c>
      <c r="F230" s="27" t="s">
        <v>433</v>
      </c>
      <c r="G230" s="28">
        <v>17100000</v>
      </c>
      <c r="H230" s="28">
        <v>0</v>
      </c>
      <c r="I230" s="28">
        <f t="shared" si="7"/>
        <v>0</v>
      </c>
    </row>
    <row r="231" spans="2:9" ht="36">
      <c r="B231" s="47" t="s">
        <v>595</v>
      </c>
      <c r="C231" s="27" t="s">
        <v>31</v>
      </c>
      <c r="D231" s="30" t="s">
        <v>11</v>
      </c>
      <c r="E231" s="30" t="s">
        <v>597</v>
      </c>
      <c r="F231" s="27"/>
      <c r="G231" s="28">
        <f>G232</f>
        <v>172700</v>
      </c>
      <c r="H231" s="28">
        <f>H232</f>
        <v>0</v>
      </c>
      <c r="I231" s="28">
        <f t="shared" si="7"/>
        <v>0</v>
      </c>
    </row>
    <row r="232" spans="2:9" ht="24">
      <c r="B232" s="47" t="s">
        <v>225</v>
      </c>
      <c r="C232" s="27" t="s">
        <v>31</v>
      </c>
      <c r="D232" s="30" t="s">
        <v>11</v>
      </c>
      <c r="E232" s="30" t="s">
        <v>597</v>
      </c>
      <c r="F232" s="27" t="s">
        <v>433</v>
      </c>
      <c r="G232" s="33">
        <v>172700</v>
      </c>
      <c r="H232" s="33">
        <v>0</v>
      </c>
      <c r="I232" s="28">
        <f t="shared" si="7"/>
        <v>0</v>
      </c>
    </row>
    <row r="233" spans="2:9" s="7" customFormat="1" ht="15.75" customHeight="1">
      <c r="B233" s="26" t="s">
        <v>56</v>
      </c>
      <c r="C233" s="27" t="s">
        <v>31</v>
      </c>
      <c r="D233" s="27" t="s">
        <v>14</v>
      </c>
      <c r="E233" s="33"/>
      <c r="F233" s="27"/>
      <c r="G233" s="28">
        <f>G237+G234</f>
        <v>889011</v>
      </c>
      <c r="H233" s="28">
        <f>H237+H234</f>
        <v>841059</v>
      </c>
      <c r="I233" s="28">
        <f t="shared" si="7"/>
        <v>94.60614098138268</v>
      </c>
    </row>
    <row r="234" spans="2:9" s="7" customFormat="1" ht="17.25" customHeight="1">
      <c r="B234" s="47" t="s">
        <v>531</v>
      </c>
      <c r="C234" s="27" t="s">
        <v>31</v>
      </c>
      <c r="D234" s="30" t="s">
        <v>14</v>
      </c>
      <c r="E234" s="33" t="s">
        <v>567</v>
      </c>
      <c r="F234" s="27"/>
      <c r="G234" s="6">
        <f>G235</f>
        <v>23000</v>
      </c>
      <c r="H234" s="6">
        <f>H235</f>
        <v>23000</v>
      </c>
      <c r="I234" s="28">
        <f t="shared" si="7"/>
        <v>100</v>
      </c>
    </row>
    <row r="235" spans="2:9" s="7" customFormat="1" ht="29.25" customHeight="1">
      <c r="B235" s="47" t="s">
        <v>566</v>
      </c>
      <c r="C235" s="27" t="s">
        <v>31</v>
      </c>
      <c r="D235" s="30" t="s">
        <v>14</v>
      </c>
      <c r="E235" s="33" t="s">
        <v>568</v>
      </c>
      <c r="F235" s="27"/>
      <c r="G235" s="6">
        <f>G236</f>
        <v>23000</v>
      </c>
      <c r="H235" s="6">
        <f>H236</f>
        <v>23000</v>
      </c>
      <c r="I235" s="28">
        <f t="shared" si="7"/>
        <v>100</v>
      </c>
    </row>
    <row r="236" spans="2:9" s="7" customFormat="1">
      <c r="B236" s="47" t="s">
        <v>84</v>
      </c>
      <c r="C236" s="27" t="s">
        <v>31</v>
      </c>
      <c r="D236" s="30" t="s">
        <v>14</v>
      </c>
      <c r="E236" s="33" t="s">
        <v>568</v>
      </c>
      <c r="F236" s="27" t="s">
        <v>411</v>
      </c>
      <c r="G236" s="6">
        <v>23000</v>
      </c>
      <c r="H236" s="6">
        <v>23000</v>
      </c>
      <c r="I236" s="28">
        <f t="shared" si="7"/>
        <v>100</v>
      </c>
    </row>
    <row r="237" spans="2:9" s="7" customFormat="1" ht="20.399999999999999">
      <c r="B237" s="26" t="s">
        <v>207</v>
      </c>
      <c r="C237" s="27" t="s">
        <v>31</v>
      </c>
      <c r="D237" s="27" t="s">
        <v>14</v>
      </c>
      <c r="E237" s="33" t="s">
        <v>208</v>
      </c>
      <c r="F237" s="27"/>
      <c r="G237" s="28">
        <f>G238</f>
        <v>866011</v>
      </c>
      <c r="H237" s="28">
        <f>H238</f>
        <v>818059</v>
      </c>
      <c r="I237" s="28">
        <f t="shared" si="7"/>
        <v>94.462887884795919</v>
      </c>
    </row>
    <row r="238" spans="2:9" s="7" customFormat="1" ht="20.399999999999999">
      <c r="B238" s="26" t="s">
        <v>228</v>
      </c>
      <c r="C238" s="27" t="s">
        <v>31</v>
      </c>
      <c r="D238" s="27" t="s">
        <v>14</v>
      </c>
      <c r="E238" s="33" t="s">
        <v>229</v>
      </c>
      <c r="F238" s="27"/>
      <c r="G238" s="28">
        <f>G241+G239</f>
        <v>866011</v>
      </c>
      <c r="H238" s="28">
        <f>H241+H239</f>
        <v>818059</v>
      </c>
      <c r="I238" s="28">
        <f t="shared" si="7"/>
        <v>94.462887884795919</v>
      </c>
    </row>
    <row r="239" spans="2:9" s="7" customFormat="1">
      <c r="B239" s="26" t="s">
        <v>406</v>
      </c>
      <c r="C239" s="27" t="s">
        <v>31</v>
      </c>
      <c r="D239" s="27" t="s">
        <v>14</v>
      </c>
      <c r="E239" s="33" t="s">
        <v>405</v>
      </c>
      <c r="F239" s="27"/>
      <c r="G239" s="28">
        <f t="shared" ref="G239:H239" si="9">G240</f>
        <v>47952</v>
      </c>
      <c r="H239" s="28">
        <f t="shared" si="9"/>
        <v>0</v>
      </c>
      <c r="I239" s="28">
        <f t="shared" si="7"/>
        <v>0</v>
      </c>
    </row>
    <row r="240" spans="2:9" s="7" customFormat="1" ht="20.399999999999999">
      <c r="B240" s="26" t="s">
        <v>72</v>
      </c>
      <c r="C240" s="27" t="s">
        <v>31</v>
      </c>
      <c r="D240" s="27" t="s">
        <v>14</v>
      </c>
      <c r="E240" s="33" t="s">
        <v>405</v>
      </c>
      <c r="F240" s="27" t="s">
        <v>387</v>
      </c>
      <c r="G240" s="28">
        <v>47952</v>
      </c>
      <c r="H240" s="28">
        <v>0</v>
      </c>
      <c r="I240" s="28">
        <f t="shared" si="7"/>
        <v>0</v>
      </c>
    </row>
    <row r="241" spans="2:10" s="7" customFormat="1" ht="20.399999999999999">
      <c r="B241" s="26" t="s">
        <v>230</v>
      </c>
      <c r="C241" s="27" t="s">
        <v>31</v>
      </c>
      <c r="D241" s="27" t="s">
        <v>14</v>
      </c>
      <c r="E241" s="33" t="s">
        <v>231</v>
      </c>
      <c r="F241" s="27"/>
      <c r="G241" s="28">
        <f>G242</f>
        <v>818059</v>
      </c>
      <c r="H241" s="28">
        <f>H242</f>
        <v>818059</v>
      </c>
      <c r="I241" s="28">
        <f t="shared" si="7"/>
        <v>100</v>
      </c>
    </row>
    <row r="242" spans="2:10" s="7" customFormat="1">
      <c r="B242" s="26" t="s">
        <v>154</v>
      </c>
      <c r="C242" s="27" t="s">
        <v>31</v>
      </c>
      <c r="D242" s="27" t="s">
        <v>14</v>
      </c>
      <c r="E242" s="33" t="s">
        <v>231</v>
      </c>
      <c r="F242" s="30">
        <v>500</v>
      </c>
      <c r="G242" s="28">
        <v>818059</v>
      </c>
      <c r="H242" s="28">
        <v>818059</v>
      </c>
      <c r="I242" s="28">
        <f t="shared" si="7"/>
        <v>100</v>
      </c>
    </row>
    <row r="243" spans="2:10">
      <c r="B243" s="54" t="s">
        <v>232</v>
      </c>
      <c r="C243" s="21" t="s">
        <v>23</v>
      </c>
      <c r="D243" s="27"/>
      <c r="E243" s="33"/>
      <c r="F243" s="30"/>
      <c r="G243" s="25">
        <f>G244+G280+G363+G375+G330</f>
        <v>436972047.19999999</v>
      </c>
      <c r="H243" s="25">
        <f>H244+H280+H363+H375+H330</f>
        <v>432628170.45000005</v>
      </c>
      <c r="I243" s="25">
        <f t="shared" si="7"/>
        <v>99.005914273502313</v>
      </c>
      <c r="J243" s="41"/>
    </row>
    <row r="244" spans="2:10">
      <c r="B244" s="26" t="s">
        <v>35</v>
      </c>
      <c r="C244" s="27" t="s">
        <v>23</v>
      </c>
      <c r="D244" s="27" t="s">
        <v>10</v>
      </c>
      <c r="E244" s="33"/>
      <c r="F244" s="21"/>
      <c r="G244" s="28">
        <f>G245+G252+G262+G267+G272+G277</f>
        <v>109277932.45</v>
      </c>
      <c r="H244" s="28">
        <f>H245+H252+H262+H267+H272+H277</f>
        <v>106589232.03999999</v>
      </c>
      <c r="I244" s="28">
        <f t="shared" si="7"/>
        <v>97.539576061040307</v>
      </c>
    </row>
    <row r="245" spans="2:10">
      <c r="B245" s="26" t="s">
        <v>490</v>
      </c>
      <c r="C245" s="27" t="s">
        <v>23</v>
      </c>
      <c r="D245" s="27" t="s">
        <v>10</v>
      </c>
      <c r="E245" s="33" t="s">
        <v>234</v>
      </c>
      <c r="F245" s="27"/>
      <c r="G245" s="28">
        <f>G246+G248+G250</f>
        <v>83029931.450000003</v>
      </c>
      <c r="H245" s="28">
        <f>H246+H248+H250</f>
        <v>81935952.039999992</v>
      </c>
      <c r="I245" s="28">
        <f t="shared" si="7"/>
        <v>98.682427660850479</v>
      </c>
    </row>
    <row r="246" spans="2:10">
      <c r="B246" s="26" t="s">
        <v>235</v>
      </c>
      <c r="C246" s="27" t="s">
        <v>23</v>
      </c>
      <c r="D246" s="27" t="s">
        <v>10</v>
      </c>
      <c r="E246" s="33" t="s">
        <v>236</v>
      </c>
      <c r="F246" s="27"/>
      <c r="G246" s="28">
        <f>G247</f>
        <v>33564941.450000003</v>
      </c>
      <c r="H246" s="28">
        <f>H247</f>
        <v>32519864.469999999</v>
      </c>
      <c r="I246" s="28">
        <f t="shared" si="7"/>
        <v>96.886403089495019</v>
      </c>
    </row>
    <row r="247" spans="2:10" ht="27.75" customHeight="1">
      <c r="B247" s="26" t="s">
        <v>237</v>
      </c>
      <c r="C247" s="27" t="s">
        <v>23</v>
      </c>
      <c r="D247" s="27" t="s">
        <v>10</v>
      </c>
      <c r="E247" s="33" t="s">
        <v>236</v>
      </c>
      <c r="F247" s="30">
        <v>600</v>
      </c>
      <c r="G247" s="28">
        <v>33564941.450000003</v>
      </c>
      <c r="H247" s="28">
        <f>32399067.22+120797.25</f>
        <v>32519864.469999999</v>
      </c>
      <c r="I247" s="28">
        <f t="shared" si="7"/>
        <v>96.886403089495019</v>
      </c>
    </row>
    <row r="248" spans="2:10" ht="81.599999999999994">
      <c r="B248" s="35" t="s">
        <v>238</v>
      </c>
      <c r="C248" s="27" t="s">
        <v>23</v>
      </c>
      <c r="D248" s="27" t="s">
        <v>10</v>
      </c>
      <c r="E248" s="33" t="s">
        <v>239</v>
      </c>
      <c r="F248" s="30"/>
      <c r="G248" s="28">
        <f>G249</f>
        <v>49368990</v>
      </c>
      <c r="H248" s="28">
        <f>H249</f>
        <v>49368990</v>
      </c>
      <c r="I248" s="28">
        <f t="shared" si="7"/>
        <v>100</v>
      </c>
    </row>
    <row r="249" spans="2:10" ht="24.75" customHeight="1">
      <c r="B249" s="26" t="s">
        <v>237</v>
      </c>
      <c r="C249" s="27" t="s">
        <v>23</v>
      </c>
      <c r="D249" s="27" t="s">
        <v>10</v>
      </c>
      <c r="E249" s="33" t="s">
        <v>239</v>
      </c>
      <c r="F249" s="30">
        <v>600</v>
      </c>
      <c r="G249" s="28">
        <v>49368990</v>
      </c>
      <c r="H249" s="28">
        <v>49368990</v>
      </c>
      <c r="I249" s="28">
        <f t="shared" si="7"/>
        <v>100</v>
      </c>
    </row>
    <row r="250" spans="2:10" s="7" customFormat="1" ht="20.399999999999999">
      <c r="B250" s="26" t="s">
        <v>240</v>
      </c>
      <c r="C250" s="27" t="s">
        <v>23</v>
      </c>
      <c r="D250" s="27" t="s">
        <v>10</v>
      </c>
      <c r="E250" s="33" t="s">
        <v>241</v>
      </c>
      <c r="F250" s="30"/>
      <c r="G250" s="28">
        <f>G251</f>
        <v>96000</v>
      </c>
      <c r="H250" s="28">
        <f>H251</f>
        <v>47097.57</v>
      </c>
      <c r="I250" s="28">
        <f t="shared" si="7"/>
        <v>49.059968749999996</v>
      </c>
    </row>
    <row r="251" spans="2:10" s="7" customFormat="1" ht="25.5" customHeight="1">
      <c r="B251" s="26" t="s">
        <v>237</v>
      </c>
      <c r="C251" s="27" t="s">
        <v>23</v>
      </c>
      <c r="D251" s="27" t="s">
        <v>10</v>
      </c>
      <c r="E251" s="33" t="s">
        <v>241</v>
      </c>
      <c r="F251" s="30">
        <v>600</v>
      </c>
      <c r="G251" s="28">
        <v>96000</v>
      </c>
      <c r="H251" s="28">
        <v>47097.57</v>
      </c>
      <c r="I251" s="28">
        <f t="shared" si="7"/>
        <v>49.059968749999996</v>
      </c>
    </row>
    <row r="252" spans="2:10" s="7" customFormat="1" ht="30.6">
      <c r="B252" s="26" t="s">
        <v>113</v>
      </c>
      <c r="C252" s="27" t="s">
        <v>23</v>
      </c>
      <c r="D252" s="27" t="s">
        <v>10</v>
      </c>
      <c r="E252" s="33" t="s">
        <v>114</v>
      </c>
      <c r="F252" s="27"/>
      <c r="G252" s="28">
        <f>G255+G258+G260+G253</f>
        <v>23191957</v>
      </c>
      <c r="H252" s="28">
        <f>H255+H258+H260+H253</f>
        <v>21655957</v>
      </c>
      <c r="I252" s="28">
        <f t="shared" si="7"/>
        <v>93.377014281287259</v>
      </c>
    </row>
    <row r="253" spans="2:10" s="7" customFormat="1" ht="24">
      <c r="B253" s="47" t="s">
        <v>242</v>
      </c>
      <c r="C253" s="27" t="s">
        <v>23</v>
      </c>
      <c r="D253" s="30" t="s">
        <v>10</v>
      </c>
      <c r="E253" s="33" t="s">
        <v>243</v>
      </c>
      <c r="F253" s="27"/>
      <c r="G253" s="6">
        <f>G254</f>
        <v>1500000</v>
      </c>
      <c r="H253" s="6">
        <f>H254</f>
        <v>0</v>
      </c>
      <c r="I253" s="28">
        <f t="shared" si="7"/>
        <v>0</v>
      </c>
    </row>
    <row r="254" spans="2:10" s="7" customFormat="1" ht="26.25" customHeight="1">
      <c r="B254" s="47" t="s">
        <v>72</v>
      </c>
      <c r="C254" s="27" t="s">
        <v>23</v>
      </c>
      <c r="D254" s="30" t="s">
        <v>10</v>
      </c>
      <c r="E254" s="33" t="s">
        <v>243</v>
      </c>
      <c r="F254" s="27" t="s">
        <v>387</v>
      </c>
      <c r="G254" s="6">
        <v>1500000</v>
      </c>
      <c r="H254" s="6">
        <v>0</v>
      </c>
      <c r="I254" s="28">
        <f t="shared" si="7"/>
        <v>0</v>
      </c>
    </row>
    <row r="255" spans="2:10" s="7" customFormat="1" ht="20.399999999999999">
      <c r="B255" s="2" t="s">
        <v>488</v>
      </c>
      <c r="C255" s="27" t="s">
        <v>23</v>
      </c>
      <c r="D255" s="30" t="s">
        <v>10</v>
      </c>
      <c r="E255" s="33" t="s">
        <v>401</v>
      </c>
      <c r="F255" s="27"/>
      <c r="G255" s="28">
        <f>G256+G257</f>
        <v>2199039</v>
      </c>
      <c r="H255" s="28">
        <f>H256+H257</f>
        <v>2199039</v>
      </c>
      <c r="I255" s="28">
        <f t="shared" si="7"/>
        <v>100</v>
      </c>
    </row>
    <row r="256" spans="2:10" s="7" customFormat="1" ht="20.399999999999999" hidden="1">
      <c r="B256" s="2" t="s">
        <v>72</v>
      </c>
      <c r="C256" s="27" t="s">
        <v>23</v>
      </c>
      <c r="D256" s="30" t="s">
        <v>10</v>
      </c>
      <c r="E256" s="33" t="s">
        <v>401</v>
      </c>
      <c r="F256" s="27" t="s">
        <v>387</v>
      </c>
      <c r="G256" s="28">
        <v>0</v>
      </c>
      <c r="H256" s="28">
        <v>0</v>
      </c>
      <c r="I256" s="28" t="e">
        <f t="shared" si="7"/>
        <v>#DIV/0!</v>
      </c>
    </row>
    <row r="257" spans="2:9" s="7" customFormat="1" ht="25.5" customHeight="1">
      <c r="B257" s="2" t="s">
        <v>237</v>
      </c>
      <c r="C257" s="27" t="s">
        <v>23</v>
      </c>
      <c r="D257" s="30" t="s">
        <v>10</v>
      </c>
      <c r="E257" s="33" t="s">
        <v>401</v>
      </c>
      <c r="F257" s="27" t="s">
        <v>400</v>
      </c>
      <c r="G257" s="28">
        <v>2199039</v>
      </c>
      <c r="H257" s="28">
        <v>2199039</v>
      </c>
      <c r="I257" s="28">
        <f t="shared" si="7"/>
        <v>100</v>
      </c>
    </row>
    <row r="258" spans="2:9" s="7" customFormat="1" ht="36">
      <c r="B258" s="47" t="s">
        <v>422</v>
      </c>
      <c r="C258" s="3" t="s">
        <v>23</v>
      </c>
      <c r="D258" s="12" t="s">
        <v>10</v>
      </c>
      <c r="E258" s="33" t="s">
        <v>533</v>
      </c>
      <c r="F258" s="3"/>
      <c r="G258" s="6">
        <f>G259</f>
        <v>19200000</v>
      </c>
      <c r="H258" s="6">
        <f>H259</f>
        <v>19200000</v>
      </c>
      <c r="I258" s="28">
        <f t="shared" si="7"/>
        <v>100</v>
      </c>
    </row>
    <row r="259" spans="2:9" s="7" customFormat="1" ht="24">
      <c r="B259" s="47" t="s">
        <v>237</v>
      </c>
      <c r="C259" s="3" t="s">
        <v>23</v>
      </c>
      <c r="D259" s="12" t="s">
        <v>10</v>
      </c>
      <c r="E259" s="33" t="s">
        <v>533</v>
      </c>
      <c r="F259" s="3" t="s">
        <v>400</v>
      </c>
      <c r="G259" s="28">
        <v>19200000</v>
      </c>
      <c r="H259" s="28">
        <v>19200000</v>
      </c>
      <c r="I259" s="28">
        <f t="shared" si="7"/>
        <v>100</v>
      </c>
    </row>
    <row r="260" spans="2:9" s="7" customFormat="1" ht="36">
      <c r="B260" s="47" t="s">
        <v>422</v>
      </c>
      <c r="C260" s="3" t="s">
        <v>23</v>
      </c>
      <c r="D260" s="12" t="s">
        <v>10</v>
      </c>
      <c r="E260" s="33" t="s">
        <v>534</v>
      </c>
      <c r="F260" s="3"/>
      <c r="G260" s="28">
        <f>G261</f>
        <v>292918</v>
      </c>
      <c r="H260" s="28">
        <f>H261</f>
        <v>256918</v>
      </c>
      <c r="I260" s="28">
        <f t="shared" si="7"/>
        <v>87.709871021924229</v>
      </c>
    </row>
    <row r="261" spans="2:9" s="7" customFormat="1" ht="24">
      <c r="B261" s="47" t="s">
        <v>237</v>
      </c>
      <c r="C261" s="3" t="s">
        <v>23</v>
      </c>
      <c r="D261" s="12" t="s">
        <v>10</v>
      </c>
      <c r="E261" s="33" t="s">
        <v>594</v>
      </c>
      <c r="F261" s="3" t="s">
        <v>400</v>
      </c>
      <c r="G261" s="28">
        <v>292918</v>
      </c>
      <c r="H261" s="28">
        <v>256918</v>
      </c>
      <c r="I261" s="28">
        <f t="shared" ref="I261:I320" si="10">H261/G261*100</f>
        <v>87.709871021924229</v>
      </c>
    </row>
    <row r="262" spans="2:9" ht="30.6">
      <c r="B262" s="26" t="s">
        <v>262</v>
      </c>
      <c r="C262" s="27" t="s">
        <v>23</v>
      </c>
      <c r="D262" s="30" t="s">
        <v>10</v>
      </c>
      <c r="E262" s="33" t="s">
        <v>263</v>
      </c>
      <c r="F262" s="27"/>
      <c r="G262" s="28">
        <f>G265+G263</f>
        <v>1500964</v>
      </c>
      <c r="H262" s="28">
        <f>H265+H263</f>
        <v>1442243</v>
      </c>
      <c r="I262" s="28">
        <f t="shared" si="10"/>
        <v>96.087780919462432</v>
      </c>
    </row>
    <row r="263" spans="2:9">
      <c r="B263" s="47" t="s">
        <v>264</v>
      </c>
      <c r="C263" s="27" t="s">
        <v>23</v>
      </c>
      <c r="D263" s="30" t="s">
        <v>10</v>
      </c>
      <c r="E263" s="30" t="s">
        <v>265</v>
      </c>
      <c r="F263" s="27"/>
      <c r="G263" s="28">
        <f>G264</f>
        <v>316154</v>
      </c>
      <c r="H263" s="28">
        <f>H264</f>
        <v>316154</v>
      </c>
      <c r="I263" s="28">
        <f t="shared" si="10"/>
        <v>100</v>
      </c>
    </row>
    <row r="264" spans="2:9" ht="24">
      <c r="B264" s="47" t="s">
        <v>237</v>
      </c>
      <c r="C264" s="27" t="s">
        <v>23</v>
      </c>
      <c r="D264" s="30" t="s">
        <v>10</v>
      </c>
      <c r="E264" s="30" t="s">
        <v>265</v>
      </c>
      <c r="F264" s="27" t="s">
        <v>400</v>
      </c>
      <c r="G264" s="28">
        <v>316154</v>
      </c>
      <c r="H264" s="28">
        <v>316154</v>
      </c>
      <c r="I264" s="28">
        <f t="shared" si="10"/>
        <v>100</v>
      </c>
    </row>
    <row r="265" spans="2:9" ht="20.399999999999999">
      <c r="B265" s="26" t="s">
        <v>399</v>
      </c>
      <c r="C265" s="27" t="s">
        <v>23</v>
      </c>
      <c r="D265" s="30" t="s">
        <v>10</v>
      </c>
      <c r="E265" s="33" t="s">
        <v>398</v>
      </c>
      <c r="F265" s="27"/>
      <c r="G265" s="28">
        <f>G266</f>
        <v>1184810</v>
      </c>
      <c r="H265" s="28">
        <f>H266</f>
        <v>1126089</v>
      </c>
      <c r="I265" s="28">
        <f t="shared" si="10"/>
        <v>95.04384669271866</v>
      </c>
    </row>
    <row r="266" spans="2:9" ht="20.399999999999999">
      <c r="B266" s="26" t="s">
        <v>237</v>
      </c>
      <c r="C266" s="27" t="s">
        <v>23</v>
      </c>
      <c r="D266" s="30" t="s">
        <v>10</v>
      </c>
      <c r="E266" s="33" t="s">
        <v>398</v>
      </c>
      <c r="F266" s="27" t="s">
        <v>400</v>
      </c>
      <c r="G266" s="28">
        <v>1184810</v>
      </c>
      <c r="H266" s="28">
        <f>124194+1001895</f>
        <v>1126089</v>
      </c>
      <c r="I266" s="28">
        <f t="shared" si="10"/>
        <v>95.04384669271866</v>
      </c>
    </row>
    <row r="267" spans="2:9" ht="36">
      <c r="B267" s="47" t="s">
        <v>535</v>
      </c>
      <c r="C267" s="27" t="s">
        <v>23</v>
      </c>
      <c r="D267" s="30" t="s">
        <v>10</v>
      </c>
      <c r="E267" s="33" t="s">
        <v>394</v>
      </c>
      <c r="F267" s="27"/>
      <c r="G267" s="28">
        <f>G268+G270</f>
        <v>182000</v>
      </c>
      <c r="H267" s="28">
        <f>H268+H270</f>
        <v>182000</v>
      </c>
      <c r="I267" s="28">
        <f t="shared" si="10"/>
        <v>100</v>
      </c>
    </row>
    <row r="268" spans="2:9" ht="24">
      <c r="B268" s="47" t="s">
        <v>536</v>
      </c>
      <c r="C268" s="27" t="s">
        <v>23</v>
      </c>
      <c r="D268" s="30" t="s">
        <v>10</v>
      </c>
      <c r="E268" s="33" t="s">
        <v>537</v>
      </c>
      <c r="F268" s="27"/>
      <c r="G268" s="28">
        <f>G269</f>
        <v>180000</v>
      </c>
      <c r="H268" s="28">
        <f>H269</f>
        <v>180000</v>
      </c>
      <c r="I268" s="28">
        <f t="shared" si="10"/>
        <v>100</v>
      </c>
    </row>
    <row r="269" spans="2:9" ht="24">
      <c r="B269" s="47" t="s">
        <v>237</v>
      </c>
      <c r="C269" s="27" t="s">
        <v>23</v>
      </c>
      <c r="D269" s="30" t="s">
        <v>10</v>
      </c>
      <c r="E269" s="33" t="s">
        <v>537</v>
      </c>
      <c r="F269" s="27" t="s">
        <v>400</v>
      </c>
      <c r="G269" s="28">
        <v>180000</v>
      </c>
      <c r="H269" s="28">
        <v>180000</v>
      </c>
      <c r="I269" s="28">
        <f t="shared" si="10"/>
        <v>100</v>
      </c>
    </row>
    <row r="270" spans="2:9" ht="24">
      <c r="B270" s="47" t="s">
        <v>536</v>
      </c>
      <c r="C270" s="27" t="s">
        <v>23</v>
      </c>
      <c r="D270" s="30" t="s">
        <v>10</v>
      </c>
      <c r="E270" s="33" t="s">
        <v>600</v>
      </c>
      <c r="F270" s="27"/>
      <c r="G270" s="33">
        <f>G271</f>
        <v>2000</v>
      </c>
      <c r="H270" s="33">
        <f>H271</f>
        <v>2000</v>
      </c>
      <c r="I270" s="28">
        <f t="shared" si="10"/>
        <v>100</v>
      </c>
    </row>
    <row r="271" spans="2:9" ht="24">
      <c r="B271" s="47" t="s">
        <v>237</v>
      </c>
      <c r="C271" s="27" t="s">
        <v>23</v>
      </c>
      <c r="D271" s="30" t="s">
        <v>10</v>
      </c>
      <c r="E271" s="33" t="s">
        <v>600</v>
      </c>
      <c r="F271" s="27" t="s">
        <v>400</v>
      </c>
      <c r="G271" s="33">
        <v>2000</v>
      </c>
      <c r="H271" s="33">
        <v>2000</v>
      </c>
      <c r="I271" s="28">
        <f t="shared" si="10"/>
        <v>100</v>
      </c>
    </row>
    <row r="272" spans="2:9" ht="24">
      <c r="B272" s="47" t="s">
        <v>494</v>
      </c>
      <c r="C272" s="27" t="s">
        <v>23</v>
      </c>
      <c r="D272" s="30" t="s">
        <v>10</v>
      </c>
      <c r="E272" s="30" t="s">
        <v>493</v>
      </c>
      <c r="F272" s="27"/>
      <c r="G272" s="33">
        <f>G273+G275</f>
        <v>1303780</v>
      </c>
      <c r="H272" s="33">
        <f>H273+H275</f>
        <v>1303780</v>
      </c>
      <c r="I272" s="28">
        <f t="shared" si="10"/>
        <v>100</v>
      </c>
    </row>
    <row r="273" spans="2:9" ht="24">
      <c r="B273" s="47" t="s">
        <v>496</v>
      </c>
      <c r="C273" s="27" t="s">
        <v>23</v>
      </c>
      <c r="D273" s="30" t="s">
        <v>10</v>
      </c>
      <c r="E273" s="30" t="s">
        <v>570</v>
      </c>
      <c r="F273" s="27"/>
      <c r="G273" s="33">
        <f>G274</f>
        <v>1200000</v>
      </c>
      <c r="H273" s="33">
        <f>H274</f>
        <v>1200000</v>
      </c>
      <c r="I273" s="28">
        <f t="shared" si="10"/>
        <v>100</v>
      </c>
    </row>
    <row r="274" spans="2:9" ht="24">
      <c r="B274" s="47" t="s">
        <v>237</v>
      </c>
      <c r="C274" s="27" t="s">
        <v>23</v>
      </c>
      <c r="D274" s="30" t="s">
        <v>10</v>
      </c>
      <c r="E274" s="30" t="s">
        <v>570</v>
      </c>
      <c r="F274" s="27" t="s">
        <v>400</v>
      </c>
      <c r="G274" s="33">
        <v>1200000</v>
      </c>
      <c r="H274" s="33">
        <v>1200000</v>
      </c>
      <c r="I274" s="28">
        <f t="shared" si="10"/>
        <v>100</v>
      </c>
    </row>
    <row r="275" spans="2:9" ht="24">
      <c r="B275" s="47" t="s">
        <v>496</v>
      </c>
      <c r="C275" s="27" t="s">
        <v>23</v>
      </c>
      <c r="D275" s="30" t="s">
        <v>10</v>
      </c>
      <c r="E275" s="30" t="s">
        <v>571</v>
      </c>
      <c r="F275" s="27"/>
      <c r="G275" s="33">
        <f>G276</f>
        <v>103780</v>
      </c>
      <c r="H275" s="33">
        <f>H276</f>
        <v>103780</v>
      </c>
      <c r="I275" s="28">
        <f t="shared" si="10"/>
        <v>100</v>
      </c>
    </row>
    <row r="276" spans="2:9" ht="24">
      <c r="B276" s="47" t="s">
        <v>237</v>
      </c>
      <c r="C276" s="27" t="s">
        <v>23</v>
      </c>
      <c r="D276" s="30" t="s">
        <v>10</v>
      </c>
      <c r="E276" s="30" t="s">
        <v>571</v>
      </c>
      <c r="F276" s="27" t="s">
        <v>400</v>
      </c>
      <c r="G276" s="33">
        <v>103780</v>
      </c>
      <c r="H276" s="33">
        <v>103780</v>
      </c>
      <c r="I276" s="28">
        <f t="shared" si="10"/>
        <v>100</v>
      </c>
    </row>
    <row r="277" spans="2:9" ht="24">
      <c r="B277" s="47" t="s">
        <v>569</v>
      </c>
      <c r="C277" s="27" t="s">
        <v>23</v>
      </c>
      <c r="D277" s="30" t="s">
        <v>10</v>
      </c>
      <c r="E277" s="30" t="s">
        <v>267</v>
      </c>
      <c r="F277" s="27"/>
      <c r="G277" s="33">
        <f>G278</f>
        <v>69300</v>
      </c>
      <c r="H277" s="33">
        <f>H278</f>
        <v>69300</v>
      </c>
      <c r="I277" s="28">
        <f t="shared" si="10"/>
        <v>100</v>
      </c>
    </row>
    <row r="278" spans="2:9" ht="24">
      <c r="B278" s="47" t="s">
        <v>268</v>
      </c>
      <c r="C278" s="27" t="s">
        <v>23</v>
      </c>
      <c r="D278" s="30" t="s">
        <v>10</v>
      </c>
      <c r="E278" s="30" t="s">
        <v>269</v>
      </c>
      <c r="F278" s="27"/>
      <c r="G278" s="33">
        <f>G279</f>
        <v>69300</v>
      </c>
      <c r="H278" s="33">
        <f>H279</f>
        <v>69300</v>
      </c>
      <c r="I278" s="28">
        <f t="shared" si="10"/>
        <v>100</v>
      </c>
    </row>
    <row r="279" spans="2:9" ht="24">
      <c r="B279" s="47" t="s">
        <v>237</v>
      </c>
      <c r="C279" s="27" t="s">
        <v>23</v>
      </c>
      <c r="D279" s="30" t="s">
        <v>10</v>
      </c>
      <c r="E279" s="30" t="s">
        <v>269</v>
      </c>
      <c r="F279" s="27" t="s">
        <v>400</v>
      </c>
      <c r="G279" s="33">
        <v>69300</v>
      </c>
      <c r="H279" s="33">
        <v>69300</v>
      </c>
      <c r="I279" s="28">
        <f t="shared" si="10"/>
        <v>100</v>
      </c>
    </row>
    <row r="280" spans="2:9">
      <c r="B280" s="26" t="s">
        <v>36</v>
      </c>
      <c r="C280" s="27" t="s">
        <v>23</v>
      </c>
      <c r="D280" s="27" t="s">
        <v>11</v>
      </c>
      <c r="E280" s="33"/>
      <c r="F280" s="27"/>
      <c r="G280" s="28">
        <f>G281+G298+G316+G324+G321+G327</f>
        <v>282293388.43000001</v>
      </c>
      <c r="H280" s="28">
        <f>H281+H298+H316+H324+H321+H327</f>
        <v>280957424.69000006</v>
      </c>
      <c r="I280" s="28">
        <f t="shared" si="10"/>
        <v>99.526746358662507</v>
      </c>
    </row>
    <row r="281" spans="2:9" ht="24" customHeight="1">
      <c r="B281" s="38" t="s">
        <v>489</v>
      </c>
      <c r="C281" s="27" t="s">
        <v>23</v>
      </c>
      <c r="D281" s="27" t="s">
        <v>11</v>
      </c>
      <c r="E281" s="33" t="s">
        <v>247</v>
      </c>
      <c r="F281" s="30"/>
      <c r="G281" s="28">
        <f>G282+G288+G294+G290++G284+G292+G286+G296</f>
        <v>224059024.75999999</v>
      </c>
      <c r="H281" s="28">
        <f>H282+H288+H294+H290++H284+H292+H286+H296</f>
        <v>223478580.38000003</v>
      </c>
      <c r="I281" s="28">
        <f t="shared" si="10"/>
        <v>99.74094130748729</v>
      </c>
    </row>
    <row r="282" spans="2:9" ht="23.25" customHeight="1">
      <c r="B282" s="38" t="s">
        <v>286</v>
      </c>
      <c r="C282" s="27" t="s">
        <v>23</v>
      </c>
      <c r="D282" s="27" t="s">
        <v>11</v>
      </c>
      <c r="E282" s="33" t="s">
        <v>248</v>
      </c>
      <c r="F282" s="30"/>
      <c r="G282" s="28">
        <f>G283</f>
        <v>68159602.140000001</v>
      </c>
      <c r="H282" s="28">
        <f>H283</f>
        <v>67592857.730000004</v>
      </c>
      <c r="I282" s="28">
        <f t="shared" si="10"/>
        <v>99.168503934580045</v>
      </c>
    </row>
    <row r="283" spans="2:9" ht="20.399999999999999">
      <c r="B283" s="26" t="s">
        <v>237</v>
      </c>
      <c r="C283" s="27" t="s">
        <v>23</v>
      </c>
      <c r="D283" s="27" t="s">
        <v>11</v>
      </c>
      <c r="E283" s="33" t="s">
        <v>248</v>
      </c>
      <c r="F283" s="30">
        <v>600</v>
      </c>
      <c r="G283" s="28">
        <v>68159602.140000001</v>
      </c>
      <c r="H283" s="28">
        <f>67536757.73+56100</f>
        <v>67592857.730000004</v>
      </c>
      <c r="I283" s="28">
        <f t="shared" si="10"/>
        <v>99.168503934580045</v>
      </c>
    </row>
    <row r="284" spans="2:9" s="7" customFormat="1" ht="30.6">
      <c r="B284" s="15" t="s">
        <v>404</v>
      </c>
      <c r="C284" s="27" t="s">
        <v>23</v>
      </c>
      <c r="D284" s="30" t="s">
        <v>11</v>
      </c>
      <c r="E284" s="33" t="s">
        <v>403</v>
      </c>
      <c r="F284" s="27"/>
      <c r="G284" s="28">
        <f>G285</f>
        <v>4820000</v>
      </c>
      <c r="H284" s="28">
        <f>H285</f>
        <v>4820000</v>
      </c>
      <c r="I284" s="28">
        <f t="shared" si="10"/>
        <v>100</v>
      </c>
    </row>
    <row r="285" spans="2:9" s="7" customFormat="1" ht="24" customHeight="1">
      <c r="B285" s="15" t="s">
        <v>237</v>
      </c>
      <c r="C285" s="27" t="s">
        <v>23</v>
      </c>
      <c r="D285" s="30" t="s">
        <v>11</v>
      </c>
      <c r="E285" s="33" t="s">
        <v>403</v>
      </c>
      <c r="F285" s="27" t="s">
        <v>400</v>
      </c>
      <c r="G285" s="28">
        <v>4820000</v>
      </c>
      <c r="H285" s="28">
        <v>4820000</v>
      </c>
      <c r="I285" s="28">
        <f t="shared" si="10"/>
        <v>100</v>
      </c>
    </row>
    <row r="286" spans="2:9" s="7" customFormat="1" ht="36">
      <c r="B286" s="47" t="s">
        <v>404</v>
      </c>
      <c r="C286" s="3" t="s">
        <v>23</v>
      </c>
      <c r="D286" s="12" t="s">
        <v>11</v>
      </c>
      <c r="E286" s="33" t="s">
        <v>538</v>
      </c>
      <c r="F286" s="3"/>
      <c r="G286" s="28">
        <f>G287</f>
        <v>85898</v>
      </c>
      <c r="H286" s="28">
        <f>H287</f>
        <v>85898</v>
      </c>
      <c r="I286" s="28">
        <f t="shared" si="10"/>
        <v>100</v>
      </c>
    </row>
    <row r="287" spans="2:9" s="7" customFormat="1" ht="24">
      <c r="B287" s="47" t="s">
        <v>237</v>
      </c>
      <c r="C287" s="3" t="s">
        <v>23</v>
      </c>
      <c r="D287" s="12" t="s">
        <v>11</v>
      </c>
      <c r="E287" s="33" t="s">
        <v>538</v>
      </c>
      <c r="F287" s="30" t="s">
        <v>400</v>
      </c>
      <c r="G287" s="28">
        <v>85898</v>
      </c>
      <c r="H287" s="28">
        <v>85898</v>
      </c>
      <c r="I287" s="28">
        <f t="shared" si="10"/>
        <v>100</v>
      </c>
    </row>
    <row r="288" spans="2:9" ht="81.599999999999994">
      <c r="B288" s="35" t="s">
        <v>238</v>
      </c>
      <c r="C288" s="27" t="s">
        <v>23</v>
      </c>
      <c r="D288" s="27" t="s">
        <v>11</v>
      </c>
      <c r="E288" s="33" t="s">
        <v>249</v>
      </c>
      <c r="F288" s="30"/>
      <c r="G288" s="28">
        <f>G289</f>
        <v>146560610</v>
      </c>
      <c r="H288" s="28">
        <f>H289</f>
        <v>146560610</v>
      </c>
      <c r="I288" s="28">
        <f t="shared" si="10"/>
        <v>100</v>
      </c>
    </row>
    <row r="289" spans="2:9" ht="20.399999999999999">
      <c r="B289" s="35" t="s">
        <v>237</v>
      </c>
      <c r="C289" s="27" t="s">
        <v>23</v>
      </c>
      <c r="D289" s="27" t="s">
        <v>11</v>
      </c>
      <c r="E289" s="33" t="s">
        <v>249</v>
      </c>
      <c r="F289" s="30">
        <v>600</v>
      </c>
      <c r="G289" s="28">
        <v>146560610</v>
      </c>
      <c r="H289" s="28">
        <v>146560610</v>
      </c>
      <c r="I289" s="28">
        <f t="shared" si="10"/>
        <v>100</v>
      </c>
    </row>
    <row r="290" spans="2:9">
      <c r="B290" s="35" t="s">
        <v>255</v>
      </c>
      <c r="C290" s="27" t="s">
        <v>23</v>
      </c>
      <c r="D290" s="27" t="s">
        <v>11</v>
      </c>
      <c r="E290" s="33" t="s">
        <v>256</v>
      </c>
      <c r="F290" s="30"/>
      <c r="G290" s="28">
        <f>G291</f>
        <v>2729700</v>
      </c>
      <c r="H290" s="28">
        <f>H291</f>
        <v>2729700</v>
      </c>
      <c r="I290" s="28">
        <f t="shared" si="10"/>
        <v>100</v>
      </c>
    </row>
    <row r="291" spans="2:9" ht="20.399999999999999">
      <c r="B291" s="35" t="s">
        <v>237</v>
      </c>
      <c r="C291" s="27" t="s">
        <v>23</v>
      </c>
      <c r="D291" s="27" t="s">
        <v>11</v>
      </c>
      <c r="E291" s="33" t="s">
        <v>256</v>
      </c>
      <c r="F291" s="30">
        <v>600</v>
      </c>
      <c r="G291" s="28">
        <v>2729700</v>
      </c>
      <c r="H291" s="28">
        <v>2729700</v>
      </c>
      <c r="I291" s="28">
        <f t="shared" si="10"/>
        <v>100</v>
      </c>
    </row>
    <row r="292" spans="2:9">
      <c r="B292" s="35" t="s">
        <v>255</v>
      </c>
      <c r="C292" s="27" t="s">
        <v>23</v>
      </c>
      <c r="D292" s="27" t="s">
        <v>11</v>
      </c>
      <c r="E292" s="33" t="s">
        <v>257</v>
      </c>
      <c r="F292" s="30"/>
      <c r="G292" s="28">
        <f>G293</f>
        <v>500000</v>
      </c>
      <c r="H292" s="28">
        <f>H293</f>
        <v>500000</v>
      </c>
      <c r="I292" s="28">
        <f t="shared" si="10"/>
        <v>100</v>
      </c>
    </row>
    <row r="293" spans="2:9" ht="20.399999999999999">
      <c r="B293" s="35" t="s">
        <v>237</v>
      </c>
      <c r="C293" s="27" t="s">
        <v>23</v>
      </c>
      <c r="D293" s="27" t="s">
        <v>11</v>
      </c>
      <c r="E293" s="33" t="s">
        <v>257</v>
      </c>
      <c r="F293" s="30">
        <v>600</v>
      </c>
      <c r="G293" s="28">
        <v>500000</v>
      </c>
      <c r="H293" s="28">
        <v>500000</v>
      </c>
      <c r="I293" s="28">
        <f t="shared" si="10"/>
        <v>100</v>
      </c>
    </row>
    <row r="294" spans="2:9" ht="20.399999999999999">
      <c r="B294" s="35" t="s">
        <v>240</v>
      </c>
      <c r="C294" s="27" t="s">
        <v>23</v>
      </c>
      <c r="D294" s="27" t="s">
        <v>11</v>
      </c>
      <c r="E294" s="33" t="s">
        <v>250</v>
      </c>
      <c r="F294" s="30"/>
      <c r="G294" s="28">
        <f>G295</f>
        <v>1201900</v>
      </c>
      <c r="H294" s="28">
        <f>H295</f>
        <v>1188200.03</v>
      </c>
      <c r="I294" s="28">
        <f t="shared" si="10"/>
        <v>98.86014061069973</v>
      </c>
    </row>
    <row r="295" spans="2:9" ht="20.399999999999999">
      <c r="B295" s="35" t="s">
        <v>237</v>
      </c>
      <c r="C295" s="27" t="s">
        <v>23</v>
      </c>
      <c r="D295" s="27" t="s">
        <v>11</v>
      </c>
      <c r="E295" s="33" t="s">
        <v>250</v>
      </c>
      <c r="F295" s="30">
        <v>600</v>
      </c>
      <c r="G295" s="28">
        <v>1201900</v>
      </c>
      <c r="H295" s="28">
        <f>1188200.03</f>
        <v>1188200.03</v>
      </c>
      <c r="I295" s="28">
        <f t="shared" si="10"/>
        <v>98.86014061069973</v>
      </c>
    </row>
    <row r="296" spans="2:9" ht="20.399999999999999">
      <c r="B296" s="35" t="s">
        <v>251</v>
      </c>
      <c r="C296" s="27" t="s">
        <v>23</v>
      </c>
      <c r="D296" s="27" t="s">
        <v>11</v>
      </c>
      <c r="E296" s="33" t="s">
        <v>252</v>
      </c>
      <c r="F296" s="30"/>
      <c r="G296" s="28">
        <f>G297</f>
        <v>1314.62</v>
      </c>
      <c r="H296" s="28">
        <f>H297</f>
        <v>1314.62</v>
      </c>
      <c r="I296" s="28">
        <f t="shared" si="10"/>
        <v>100</v>
      </c>
    </row>
    <row r="297" spans="2:9" ht="20.399999999999999">
      <c r="B297" s="35" t="s">
        <v>237</v>
      </c>
      <c r="C297" s="27" t="s">
        <v>23</v>
      </c>
      <c r="D297" s="27" t="s">
        <v>11</v>
      </c>
      <c r="E297" s="33" t="s">
        <v>252</v>
      </c>
      <c r="F297" s="30" t="s">
        <v>400</v>
      </c>
      <c r="G297" s="28">
        <v>1314.62</v>
      </c>
      <c r="H297" s="28">
        <v>1314.62</v>
      </c>
      <c r="I297" s="28">
        <f t="shared" si="10"/>
        <v>100</v>
      </c>
    </row>
    <row r="298" spans="2:9" ht="22.5" customHeight="1">
      <c r="B298" s="35" t="s">
        <v>113</v>
      </c>
      <c r="C298" s="27" t="s">
        <v>23</v>
      </c>
      <c r="D298" s="27" t="s">
        <v>11</v>
      </c>
      <c r="E298" s="33" t="s">
        <v>114</v>
      </c>
      <c r="F298" s="27"/>
      <c r="G298" s="28">
        <f>G301+G303+G306+G308+G310+G312+G299+G314</f>
        <v>55846730</v>
      </c>
      <c r="H298" s="28">
        <f>H301+H303+H306+H308+H310+H312+H299+H314</f>
        <v>55341169.32</v>
      </c>
      <c r="I298" s="28">
        <f t="shared" si="10"/>
        <v>99.094735394534297</v>
      </c>
    </row>
    <row r="299" spans="2:9" s="7" customFormat="1" ht="21.75" customHeight="1">
      <c r="B299" s="35" t="s">
        <v>242</v>
      </c>
      <c r="C299" s="27" t="s">
        <v>23</v>
      </c>
      <c r="D299" s="27" t="s">
        <v>11</v>
      </c>
      <c r="E299" s="33" t="s">
        <v>243</v>
      </c>
      <c r="F299" s="27"/>
      <c r="G299" s="28">
        <f>G300</f>
        <v>708200</v>
      </c>
      <c r="H299" s="28">
        <f>H300</f>
        <v>688654.32</v>
      </c>
      <c r="I299" s="28">
        <f t="shared" si="10"/>
        <v>97.240090369951986</v>
      </c>
    </row>
    <row r="300" spans="2:9" s="7" customFormat="1" ht="20.399999999999999">
      <c r="B300" s="35" t="s">
        <v>72</v>
      </c>
      <c r="C300" s="27" t="s">
        <v>23</v>
      </c>
      <c r="D300" s="27" t="s">
        <v>11</v>
      </c>
      <c r="E300" s="33" t="s">
        <v>243</v>
      </c>
      <c r="F300" s="27" t="s">
        <v>387</v>
      </c>
      <c r="G300" s="28">
        <v>708200</v>
      </c>
      <c r="H300" s="28">
        <v>688654.32</v>
      </c>
      <c r="I300" s="28">
        <f t="shared" si="10"/>
        <v>97.240090369951986</v>
      </c>
    </row>
    <row r="301" spans="2:9" ht="20.399999999999999">
      <c r="B301" s="35" t="s">
        <v>402</v>
      </c>
      <c r="C301" s="27" t="s">
        <v>23</v>
      </c>
      <c r="D301" s="30" t="s">
        <v>11</v>
      </c>
      <c r="E301" s="33" t="s">
        <v>401</v>
      </c>
      <c r="F301" s="27"/>
      <c r="G301" s="28">
        <f>G302</f>
        <v>2791065</v>
      </c>
      <c r="H301" s="28">
        <f>H302</f>
        <v>2791065</v>
      </c>
      <c r="I301" s="28">
        <f t="shared" si="10"/>
        <v>100</v>
      </c>
    </row>
    <row r="302" spans="2:9" ht="20.399999999999999">
      <c r="B302" s="35" t="s">
        <v>237</v>
      </c>
      <c r="C302" s="27" t="s">
        <v>23</v>
      </c>
      <c r="D302" s="30" t="s">
        <v>11</v>
      </c>
      <c r="E302" s="33" t="s">
        <v>401</v>
      </c>
      <c r="F302" s="27" t="s">
        <v>400</v>
      </c>
      <c r="G302" s="28">
        <v>2791065</v>
      </c>
      <c r="H302" s="28">
        <v>2791065</v>
      </c>
      <c r="I302" s="28">
        <f t="shared" si="10"/>
        <v>100</v>
      </c>
    </row>
    <row r="303" spans="2:9" ht="20.399999999999999">
      <c r="B303" s="35" t="s">
        <v>402</v>
      </c>
      <c r="C303" s="27" t="s">
        <v>23</v>
      </c>
      <c r="D303" s="30" t="s">
        <v>11</v>
      </c>
      <c r="E303" s="30" t="s">
        <v>541</v>
      </c>
      <c r="F303" s="27"/>
      <c r="G303" s="33">
        <f>G305+G304</f>
        <v>43690970</v>
      </c>
      <c r="H303" s="33">
        <f>H305+H304</f>
        <v>43225363</v>
      </c>
      <c r="I303" s="28">
        <f t="shared" si="10"/>
        <v>98.934317548912276</v>
      </c>
    </row>
    <row r="304" spans="2:9" ht="20.399999999999999">
      <c r="B304" s="35" t="s">
        <v>72</v>
      </c>
      <c r="C304" s="27" t="s">
        <v>23</v>
      </c>
      <c r="D304" s="30" t="s">
        <v>11</v>
      </c>
      <c r="E304" s="30" t="s">
        <v>541</v>
      </c>
      <c r="F304" s="27" t="s">
        <v>387</v>
      </c>
      <c r="G304" s="33">
        <v>1090970</v>
      </c>
      <c r="H304" s="33">
        <v>625363</v>
      </c>
      <c r="I304" s="28">
        <f t="shared" si="10"/>
        <v>57.321741202782853</v>
      </c>
    </row>
    <row r="305" spans="2:9" ht="20.399999999999999">
      <c r="B305" s="35" t="s">
        <v>237</v>
      </c>
      <c r="C305" s="27" t="s">
        <v>23</v>
      </c>
      <c r="D305" s="30" t="s">
        <v>11</v>
      </c>
      <c r="E305" s="30" t="s">
        <v>541</v>
      </c>
      <c r="F305" s="27" t="s">
        <v>400</v>
      </c>
      <c r="G305" s="33">
        <v>42600000</v>
      </c>
      <c r="H305" s="33">
        <v>42600000</v>
      </c>
      <c r="I305" s="28">
        <f t="shared" si="10"/>
        <v>100</v>
      </c>
    </row>
    <row r="306" spans="2:9" ht="20.399999999999999">
      <c r="B306" s="35" t="s">
        <v>539</v>
      </c>
      <c r="C306" s="27" t="s">
        <v>23</v>
      </c>
      <c r="D306" s="30" t="s">
        <v>11</v>
      </c>
      <c r="E306" s="30" t="s">
        <v>542</v>
      </c>
      <c r="F306" s="27"/>
      <c r="G306" s="33">
        <f>G307</f>
        <v>574895</v>
      </c>
      <c r="H306" s="33">
        <f>H307</f>
        <v>554487</v>
      </c>
      <c r="I306" s="28">
        <f t="shared" si="10"/>
        <v>96.45013437236365</v>
      </c>
    </row>
    <row r="307" spans="2:9" ht="20.399999999999999">
      <c r="B307" s="35" t="s">
        <v>237</v>
      </c>
      <c r="C307" s="27" t="s">
        <v>23</v>
      </c>
      <c r="D307" s="30" t="s">
        <v>11</v>
      </c>
      <c r="E307" s="30" t="s">
        <v>542</v>
      </c>
      <c r="F307" s="27" t="s">
        <v>400</v>
      </c>
      <c r="G307" s="33">
        <v>574895</v>
      </c>
      <c r="H307" s="33">
        <v>554487</v>
      </c>
      <c r="I307" s="28">
        <f t="shared" si="10"/>
        <v>96.45013437236365</v>
      </c>
    </row>
    <row r="308" spans="2:9" ht="30.6">
      <c r="B308" s="35" t="s">
        <v>540</v>
      </c>
      <c r="C308" s="27" t="s">
        <v>23</v>
      </c>
      <c r="D308" s="30" t="s">
        <v>11</v>
      </c>
      <c r="E308" s="30" t="s">
        <v>543</v>
      </c>
      <c r="F308" s="27"/>
      <c r="G308" s="33">
        <f>G309</f>
        <v>6000000</v>
      </c>
      <c r="H308" s="33">
        <f>H309</f>
        <v>6000000</v>
      </c>
      <c r="I308" s="28">
        <f t="shared" si="10"/>
        <v>100</v>
      </c>
    </row>
    <row r="309" spans="2:9" ht="20.399999999999999">
      <c r="B309" s="35" t="s">
        <v>237</v>
      </c>
      <c r="C309" s="27" t="s">
        <v>23</v>
      </c>
      <c r="D309" s="30" t="s">
        <v>11</v>
      </c>
      <c r="E309" s="30" t="s">
        <v>543</v>
      </c>
      <c r="F309" s="27" t="s">
        <v>400</v>
      </c>
      <c r="G309" s="33">
        <v>6000000</v>
      </c>
      <c r="H309" s="33">
        <v>6000000</v>
      </c>
      <c r="I309" s="28">
        <f t="shared" si="10"/>
        <v>100</v>
      </c>
    </row>
    <row r="310" spans="2:9" ht="30.6">
      <c r="B310" s="35" t="s">
        <v>540</v>
      </c>
      <c r="C310" s="27" t="s">
        <v>23</v>
      </c>
      <c r="D310" s="30" t="s">
        <v>11</v>
      </c>
      <c r="E310" s="30" t="s">
        <v>544</v>
      </c>
      <c r="F310" s="27"/>
      <c r="G310" s="33">
        <f>G311</f>
        <v>60600</v>
      </c>
      <c r="H310" s="33">
        <f>H311</f>
        <v>60600</v>
      </c>
      <c r="I310" s="28">
        <f t="shared" si="10"/>
        <v>100</v>
      </c>
    </row>
    <row r="311" spans="2:9" ht="20.399999999999999">
      <c r="B311" s="35" t="s">
        <v>237</v>
      </c>
      <c r="C311" s="27" t="s">
        <v>23</v>
      </c>
      <c r="D311" s="30" t="s">
        <v>11</v>
      </c>
      <c r="E311" s="30" t="s">
        <v>544</v>
      </c>
      <c r="F311" s="27" t="s">
        <v>400</v>
      </c>
      <c r="G311" s="33">
        <v>60600</v>
      </c>
      <c r="H311" s="33">
        <v>60600</v>
      </c>
      <c r="I311" s="28">
        <f t="shared" si="10"/>
        <v>100</v>
      </c>
    </row>
    <row r="312" spans="2:9" ht="30.6">
      <c r="B312" s="35" t="s">
        <v>540</v>
      </c>
      <c r="C312" s="27" t="s">
        <v>23</v>
      </c>
      <c r="D312" s="30" t="s">
        <v>11</v>
      </c>
      <c r="E312" s="30" t="s">
        <v>545</v>
      </c>
      <c r="F312" s="27"/>
      <c r="G312" s="33">
        <f>G313</f>
        <v>2000000</v>
      </c>
      <c r="H312" s="33">
        <f>H313</f>
        <v>2000000</v>
      </c>
      <c r="I312" s="28">
        <f t="shared" si="10"/>
        <v>100</v>
      </c>
    </row>
    <row r="313" spans="2:9" ht="24">
      <c r="B313" s="47" t="s">
        <v>237</v>
      </c>
      <c r="C313" s="27" t="s">
        <v>23</v>
      </c>
      <c r="D313" s="30" t="s">
        <v>11</v>
      </c>
      <c r="E313" s="30" t="s">
        <v>545</v>
      </c>
      <c r="F313" s="27" t="s">
        <v>400</v>
      </c>
      <c r="G313" s="33">
        <v>2000000</v>
      </c>
      <c r="H313" s="33">
        <v>2000000</v>
      </c>
      <c r="I313" s="28">
        <f t="shared" si="10"/>
        <v>100</v>
      </c>
    </row>
    <row r="314" spans="2:9" ht="30.6">
      <c r="B314" s="35" t="s">
        <v>540</v>
      </c>
      <c r="C314" s="27" t="s">
        <v>23</v>
      </c>
      <c r="D314" s="30" t="s">
        <v>11</v>
      </c>
      <c r="E314" s="30" t="s">
        <v>601</v>
      </c>
      <c r="F314" s="27"/>
      <c r="G314" s="33">
        <f>G315</f>
        <v>21000</v>
      </c>
      <c r="H314" s="33">
        <f>H315</f>
        <v>21000</v>
      </c>
      <c r="I314" s="28">
        <f t="shared" si="10"/>
        <v>100</v>
      </c>
    </row>
    <row r="315" spans="2:9" ht="24">
      <c r="B315" s="47" t="s">
        <v>237</v>
      </c>
      <c r="C315" s="27" t="s">
        <v>23</v>
      </c>
      <c r="D315" s="30" t="s">
        <v>11</v>
      </c>
      <c r="E315" s="30" t="s">
        <v>601</v>
      </c>
      <c r="F315" s="27" t="s">
        <v>400</v>
      </c>
      <c r="G315" s="33">
        <v>21000</v>
      </c>
      <c r="H315" s="33">
        <v>21000</v>
      </c>
      <c r="I315" s="28">
        <f t="shared" si="10"/>
        <v>100</v>
      </c>
    </row>
    <row r="316" spans="2:9" ht="30.6">
      <c r="B316" s="26" t="s">
        <v>262</v>
      </c>
      <c r="C316" s="27" t="s">
        <v>23</v>
      </c>
      <c r="D316" s="27" t="s">
        <v>11</v>
      </c>
      <c r="E316" s="33" t="s">
        <v>263</v>
      </c>
      <c r="F316" s="30"/>
      <c r="G316" s="28">
        <f>G317+G319</f>
        <v>2129496.67</v>
      </c>
      <c r="H316" s="28">
        <f>H317+H319</f>
        <v>1889037.57</v>
      </c>
      <c r="I316" s="28">
        <f t="shared" si="10"/>
        <v>88.708172058329637</v>
      </c>
    </row>
    <row r="317" spans="2:9">
      <c r="B317" s="26" t="s">
        <v>264</v>
      </c>
      <c r="C317" s="27" t="s">
        <v>23</v>
      </c>
      <c r="D317" s="27" t="s">
        <v>11</v>
      </c>
      <c r="E317" s="33" t="s">
        <v>265</v>
      </c>
      <c r="F317" s="30"/>
      <c r="G317" s="28">
        <f>G318</f>
        <v>1635455.47</v>
      </c>
      <c r="H317" s="28">
        <f>H318</f>
        <v>1491287</v>
      </c>
      <c r="I317" s="28">
        <f t="shared" si="10"/>
        <v>91.184812265172837</v>
      </c>
    </row>
    <row r="318" spans="2:9" ht="20.399999999999999">
      <c r="B318" s="26" t="s">
        <v>237</v>
      </c>
      <c r="C318" s="27" t="s">
        <v>23</v>
      </c>
      <c r="D318" s="27" t="s">
        <v>11</v>
      </c>
      <c r="E318" s="33" t="s">
        <v>265</v>
      </c>
      <c r="F318" s="30">
        <v>600</v>
      </c>
      <c r="G318" s="28">
        <v>1635455.47</v>
      </c>
      <c r="H318" s="28">
        <f>723806+767481</f>
        <v>1491287</v>
      </c>
      <c r="I318" s="28">
        <f t="shared" si="10"/>
        <v>91.184812265172837</v>
      </c>
    </row>
    <row r="319" spans="2:9" ht="20.399999999999999">
      <c r="B319" s="38" t="s">
        <v>399</v>
      </c>
      <c r="C319" s="27" t="s">
        <v>23</v>
      </c>
      <c r="D319" s="30" t="s">
        <v>11</v>
      </c>
      <c r="E319" s="33" t="s">
        <v>398</v>
      </c>
      <c r="F319" s="27"/>
      <c r="G319" s="28">
        <f>G320</f>
        <v>494041.2</v>
      </c>
      <c r="H319" s="28">
        <f>H320</f>
        <v>397750.57</v>
      </c>
      <c r="I319" s="28">
        <f t="shared" si="10"/>
        <v>80.509595151173627</v>
      </c>
    </row>
    <row r="320" spans="2:9" ht="20.399999999999999">
      <c r="B320" s="38" t="s">
        <v>237</v>
      </c>
      <c r="C320" s="27" t="s">
        <v>23</v>
      </c>
      <c r="D320" s="30" t="s">
        <v>11</v>
      </c>
      <c r="E320" s="33" t="s">
        <v>398</v>
      </c>
      <c r="F320" s="27" t="s">
        <v>400</v>
      </c>
      <c r="G320" s="28">
        <v>494041.2</v>
      </c>
      <c r="H320" s="28">
        <v>397750.57</v>
      </c>
      <c r="I320" s="28">
        <f t="shared" si="10"/>
        <v>80.509595151173627</v>
      </c>
    </row>
    <row r="321" spans="2:9" ht="30.6">
      <c r="B321" s="38" t="s">
        <v>491</v>
      </c>
      <c r="C321" s="27" t="s">
        <v>23</v>
      </c>
      <c r="D321" s="30" t="s">
        <v>11</v>
      </c>
      <c r="E321" s="33" t="s">
        <v>394</v>
      </c>
      <c r="F321" s="27"/>
      <c r="G321" s="28">
        <f>G322</f>
        <v>20000</v>
      </c>
      <c r="H321" s="28">
        <f>H322</f>
        <v>20000</v>
      </c>
      <c r="I321" s="28">
        <f t="shared" ref="I321:I380" si="11">H321/G321*100</f>
        <v>100</v>
      </c>
    </row>
    <row r="322" spans="2:9" ht="20.399999999999999">
      <c r="B322" s="38" t="s">
        <v>397</v>
      </c>
      <c r="C322" s="27" t="s">
        <v>23</v>
      </c>
      <c r="D322" s="30" t="s">
        <v>11</v>
      </c>
      <c r="E322" s="33" t="s">
        <v>395</v>
      </c>
      <c r="F322" s="27"/>
      <c r="G322" s="28">
        <f>G323</f>
        <v>20000</v>
      </c>
      <c r="H322" s="28">
        <f>H323</f>
        <v>20000</v>
      </c>
      <c r="I322" s="28">
        <f t="shared" si="11"/>
        <v>100</v>
      </c>
    </row>
    <row r="323" spans="2:9" ht="20.399999999999999">
      <c r="B323" s="38" t="s">
        <v>237</v>
      </c>
      <c r="C323" s="27" t="s">
        <v>23</v>
      </c>
      <c r="D323" s="30" t="s">
        <v>11</v>
      </c>
      <c r="E323" s="33" t="s">
        <v>395</v>
      </c>
      <c r="F323" s="27" t="s">
        <v>400</v>
      </c>
      <c r="G323" s="28">
        <v>20000</v>
      </c>
      <c r="H323" s="28">
        <v>20000</v>
      </c>
      <c r="I323" s="28">
        <f t="shared" si="11"/>
        <v>100</v>
      </c>
    </row>
    <row r="324" spans="2:9" ht="20.399999999999999">
      <c r="B324" s="26" t="s">
        <v>266</v>
      </c>
      <c r="C324" s="27" t="s">
        <v>23</v>
      </c>
      <c r="D324" s="27" t="s">
        <v>11</v>
      </c>
      <c r="E324" s="33" t="s">
        <v>267</v>
      </c>
      <c r="F324" s="30"/>
      <c r="G324" s="28">
        <f>G325</f>
        <v>71000</v>
      </c>
      <c r="H324" s="28">
        <f>H325</f>
        <v>71000</v>
      </c>
      <c r="I324" s="28">
        <f t="shared" si="11"/>
        <v>100</v>
      </c>
    </row>
    <row r="325" spans="2:9">
      <c r="B325" s="26" t="s">
        <v>268</v>
      </c>
      <c r="C325" s="27" t="s">
        <v>23</v>
      </c>
      <c r="D325" s="27" t="s">
        <v>11</v>
      </c>
      <c r="E325" s="33" t="s">
        <v>269</v>
      </c>
      <c r="F325" s="30"/>
      <c r="G325" s="28">
        <f>G326</f>
        <v>71000</v>
      </c>
      <c r="H325" s="28">
        <f>H326</f>
        <v>71000</v>
      </c>
      <c r="I325" s="28">
        <f t="shared" si="11"/>
        <v>100</v>
      </c>
    </row>
    <row r="326" spans="2:9" ht="20.399999999999999">
      <c r="B326" s="26" t="s">
        <v>237</v>
      </c>
      <c r="C326" s="27" t="s">
        <v>23</v>
      </c>
      <c r="D326" s="27" t="s">
        <v>11</v>
      </c>
      <c r="E326" s="33" t="s">
        <v>269</v>
      </c>
      <c r="F326" s="30">
        <v>600</v>
      </c>
      <c r="G326" s="28">
        <v>71000</v>
      </c>
      <c r="H326" s="28">
        <v>71000</v>
      </c>
      <c r="I326" s="28">
        <f t="shared" si="11"/>
        <v>100</v>
      </c>
    </row>
    <row r="327" spans="2:9" ht="20.399999999999999">
      <c r="B327" s="38" t="s">
        <v>494</v>
      </c>
      <c r="C327" s="27" t="s">
        <v>23</v>
      </c>
      <c r="D327" s="27" t="s">
        <v>11</v>
      </c>
      <c r="E327" s="33" t="s">
        <v>493</v>
      </c>
      <c r="F327" s="30"/>
      <c r="G327" s="28">
        <f>G328</f>
        <v>167137</v>
      </c>
      <c r="H327" s="28">
        <f>H328</f>
        <v>157637.42000000001</v>
      </c>
      <c r="I327" s="28">
        <f t="shared" si="11"/>
        <v>94.316291425596972</v>
      </c>
    </row>
    <row r="328" spans="2:9" ht="20.399999999999999">
      <c r="B328" s="38" t="s">
        <v>496</v>
      </c>
      <c r="C328" s="27" t="s">
        <v>23</v>
      </c>
      <c r="D328" s="27" t="s">
        <v>11</v>
      </c>
      <c r="E328" s="33" t="s">
        <v>497</v>
      </c>
      <c r="F328" s="30"/>
      <c r="G328" s="28">
        <f>G329</f>
        <v>167137</v>
      </c>
      <c r="H328" s="28">
        <f>H329</f>
        <v>157637.42000000001</v>
      </c>
      <c r="I328" s="28">
        <f t="shared" si="11"/>
        <v>94.316291425596972</v>
      </c>
    </row>
    <row r="329" spans="2:9" ht="20.399999999999999">
      <c r="B329" s="26" t="s">
        <v>237</v>
      </c>
      <c r="C329" s="27" t="s">
        <v>23</v>
      </c>
      <c r="D329" s="27" t="s">
        <v>11</v>
      </c>
      <c r="E329" s="33" t="s">
        <v>497</v>
      </c>
      <c r="F329" s="30">
        <v>600</v>
      </c>
      <c r="G329" s="28">
        <v>167137</v>
      </c>
      <c r="H329" s="28">
        <v>157637.42000000001</v>
      </c>
      <c r="I329" s="28">
        <f t="shared" si="11"/>
        <v>94.316291425596972</v>
      </c>
    </row>
    <row r="330" spans="2:9" ht="15" customHeight="1">
      <c r="B330" s="47" t="s">
        <v>611</v>
      </c>
      <c r="C330" s="27" t="s">
        <v>23</v>
      </c>
      <c r="D330" s="27" t="s">
        <v>14</v>
      </c>
      <c r="E330" s="27"/>
      <c r="F330" s="27"/>
      <c r="G330" s="33">
        <f>G331+G341+G352+G338+G357+G360</f>
        <v>22561607.300000001</v>
      </c>
      <c r="H330" s="33">
        <f>H331+H341+H352+H338+H357+H360</f>
        <v>22519944.719999999</v>
      </c>
      <c r="I330" s="28">
        <f t="shared" si="11"/>
        <v>99.815338599568648</v>
      </c>
    </row>
    <row r="331" spans="2:9" ht="24">
      <c r="B331" s="47" t="s">
        <v>270</v>
      </c>
      <c r="C331" s="27" t="s">
        <v>23</v>
      </c>
      <c r="D331" s="27" t="s">
        <v>14</v>
      </c>
      <c r="E331" s="30" t="s">
        <v>271</v>
      </c>
      <c r="F331" s="27"/>
      <c r="G331" s="33">
        <f>G332+G334+G336</f>
        <v>6115914.3799999999</v>
      </c>
      <c r="H331" s="33">
        <f>H332+H334+H336</f>
        <v>6110541.7199999997</v>
      </c>
      <c r="I331" s="28">
        <f t="shared" si="11"/>
        <v>99.912152792433304</v>
      </c>
    </row>
    <row r="332" spans="2:9" ht="24">
      <c r="B332" s="47" t="s">
        <v>272</v>
      </c>
      <c r="C332" s="27" t="s">
        <v>23</v>
      </c>
      <c r="D332" s="27" t="s">
        <v>14</v>
      </c>
      <c r="E332" s="30" t="s">
        <v>273</v>
      </c>
      <c r="F332" s="27"/>
      <c r="G332" s="33">
        <f>G333</f>
        <v>5137671</v>
      </c>
      <c r="H332" s="33">
        <f>H333</f>
        <v>5132298.34</v>
      </c>
      <c r="I332" s="28">
        <f t="shared" si="11"/>
        <v>99.895426157105035</v>
      </c>
    </row>
    <row r="333" spans="2:9" ht="24">
      <c r="B333" s="47" t="s">
        <v>237</v>
      </c>
      <c r="C333" s="27" t="s">
        <v>23</v>
      </c>
      <c r="D333" s="27" t="s">
        <v>14</v>
      </c>
      <c r="E333" s="30" t="s">
        <v>273</v>
      </c>
      <c r="F333" s="27">
        <v>600</v>
      </c>
      <c r="G333" s="33">
        <v>5137671</v>
      </c>
      <c r="H333" s="33">
        <f>4772298.34+360000</f>
        <v>5132298.34</v>
      </c>
      <c r="I333" s="28">
        <f t="shared" si="11"/>
        <v>99.895426157105035</v>
      </c>
    </row>
    <row r="334" spans="2:9" ht="36">
      <c r="B334" s="47" t="s">
        <v>251</v>
      </c>
      <c r="C334" s="27" t="s">
        <v>23</v>
      </c>
      <c r="D334" s="27" t="s">
        <v>14</v>
      </c>
      <c r="E334" s="30" t="s">
        <v>527</v>
      </c>
      <c r="F334" s="27"/>
      <c r="G334" s="33">
        <f>G335</f>
        <v>11685.38</v>
      </c>
      <c r="H334" s="33">
        <f>H335</f>
        <v>11685.38</v>
      </c>
      <c r="I334" s="28">
        <f t="shared" si="11"/>
        <v>100</v>
      </c>
    </row>
    <row r="335" spans="2:9" ht="24">
      <c r="B335" s="47" t="s">
        <v>237</v>
      </c>
      <c r="C335" s="27" t="s">
        <v>23</v>
      </c>
      <c r="D335" s="27" t="s">
        <v>14</v>
      </c>
      <c r="E335" s="30" t="s">
        <v>527</v>
      </c>
      <c r="F335" s="27" t="s">
        <v>400</v>
      </c>
      <c r="G335" s="33">
        <v>11685.38</v>
      </c>
      <c r="H335" s="33">
        <v>11685.38</v>
      </c>
      <c r="I335" s="28">
        <f t="shared" si="11"/>
        <v>100</v>
      </c>
    </row>
    <row r="336" spans="2:9" ht="36">
      <c r="B336" s="47" t="s">
        <v>572</v>
      </c>
      <c r="C336" s="27" t="s">
        <v>23</v>
      </c>
      <c r="D336" s="27" t="s">
        <v>14</v>
      </c>
      <c r="E336" s="30" t="s">
        <v>574</v>
      </c>
      <c r="F336" s="27"/>
      <c r="G336" s="33">
        <f>G337</f>
        <v>966558</v>
      </c>
      <c r="H336" s="33">
        <f>H337</f>
        <v>966558</v>
      </c>
      <c r="I336" s="28">
        <f t="shared" si="11"/>
        <v>100</v>
      </c>
    </row>
    <row r="337" spans="2:9" ht="24">
      <c r="B337" s="47" t="s">
        <v>237</v>
      </c>
      <c r="C337" s="27" t="s">
        <v>23</v>
      </c>
      <c r="D337" s="27" t="s">
        <v>14</v>
      </c>
      <c r="E337" s="30" t="s">
        <v>574</v>
      </c>
      <c r="F337" s="27" t="s">
        <v>400</v>
      </c>
      <c r="G337" s="33">
        <v>966558</v>
      </c>
      <c r="H337" s="33">
        <v>966558</v>
      </c>
      <c r="I337" s="28">
        <f t="shared" si="11"/>
        <v>100</v>
      </c>
    </row>
    <row r="338" spans="2:9" ht="36">
      <c r="B338" s="47" t="s">
        <v>573</v>
      </c>
      <c r="C338" s="27" t="s">
        <v>23</v>
      </c>
      <c r="D338" s="27" t="s">
        <v>14</v>
      </c>
      <c r="E338" s="30" t="s">
        <v>114</v>
      </c>
      <c r="F338" s="27"/>
      <c r="G338" s="33">
        <f>G339</f>
        <v>2000000</v>
      </c>
      <c r="H338" s="33">
        <f>H339</f>
        <v>2000000</v>
      </c>
      <c r="I338" s="28">
        <f t="shared" si="11"/>
        <v>100</v>
      </c>
    </row>
    <row r="339" spans="2:9" ht="24">
      <c r="B339" s="47" t="s">
        <v>488</v>
      </c>
      <c r="C339" s="27" t="s">
        <v>23</v>
      </c>
      <c r="D339" s="27" t="s">
        <v>14</v>
      </c>
      <c r="E339" s="30" t="s">
        <v>401</v>
      </c>
      <c r="F339" s="27"/>
      <c r="G339" s="33">
        <f>G340</f>
        <v>2000000</v>
      </c>
      <c r="H339" s="33">
        <f>H340</f>
        <v>2000000</v>
      </c>
      <c r="I339" s="28">
        <f t="shared" si="11"/>
        <v>100</v>
      </c>
    </row>
    <row r="340" spans="2:9" ht="24">
      <c r="B340" s="47" t="s">
        <v>237</v>
      </c>
      <c r="C340" s="27" t="s">
        <v>23</v>
      </c>
      <c r="D340" s="27" t="s">
        <v>14</v>
      </c>
      <c r="E340" s="30" t="s">
        <v>401</v>
      </c>
      <c r="F340" s="27" t="s">
        <v>400</v>
      </c>
      <c r="G340" s="33">
        <v>2000000</v>
      </c>
      <c r="H340" s="33">
        <v>2000000</v>
      </c>
      <c r="I340" s="28">
        <f t="shared" si="11"/>
        <v>100</v>
      </c>
    </row>
    <row r="341" spans="2:9" ht="24">
      <c r="B341" s="47" t="s">
        <v>524</v>
      </c>
      <c r="C341" s="27" t="s">
        <v>23</v>
      </c>
      <c r="D341" s="27" t="s">
        <v>14</v>
      </c>
      <c r="E341" s="30" t="s">
        <v>275</v>
      </c>
      <c r="F341" s="27"/>
      <c r="G341" s="33">
        <f>G346+G348+G342+G344+G350</f>
        <v>14239914.92</v>
      </c>
      <c r="H341" s="33">
        <f>H346+H348+H342+H344+H350</f>
        <v>14224457</v>
      </c>
      <c r="I341" s="28">
        <f t="shared" si="11"/>
        <v>99.891446542434821</v>
      </c>
    </row>
    <row r="342" spans="2:9" ht="29.25" customHeight="1">
      <c r="B342" s="47" t="s">
        <v>278</v>
      </c>
      <c r="C342" s="27" t="s">
        <v>23</v>
      </c>
      <c r="D342" s="27" t="s">
        <v>14</v>
      </c>
      <c r="E342" s="30" t="s">
        <v>279</v>
      </c>
      <c r="F342" s="27"/>
      <c r="G342" s="33">
        <f>G343</f>
        <v>3962217</v>
      </c>
      <c r="H342" s="33">
        <f>H343</f>
        <v>3962217</v>
      </c>
      <c r="I342" s="28">
        <f t="shared" si="11"/>
        <v>100</v>
      </c>
    </row>
    <row r="343" spans="2:9" ht="24">
      <c r="B343" s="47" t="s">
        <v>237</v>
      </c>
      <c r="C343" s="27" t="s">
        <v>23</v>
      </c>
      <c r="D343" s="27" t="s">
        <v>14</v>
      </c>
      <c r="E343" s="30" t="s">
        <v>279</v>
      </c>
      <c r="F343" s="27">
        <v>600</v>
      </c>
      <c r="G343" s="33">
        <v>3962217</v>
      </c>
      <c r="H343" s="33">
        <v>3962217</v>
      </c>
      <c r="I343" s="28">
        <f t="shared" si="11"/>
        <v>100</v>
      </c>
    </row>
    <row r="344" spans="2:9" ht="28.5" customHeight="1">
      <c r="B344" s="47" t="s">
        <v>280</v>
      </c>
      <c r="C344" s="27" t="s">
        <v>23</v>
      </c>
      <c r="D344" s="27" t="s">
        <v>14</v>
      </c>
      <c r="E344" s="30" t="s">
        <v>281</v>
      </c>
      <c r="F344" s="27"/>
      <c r="G344" s="33">
        <f>G345</f>
        <v>1194730</v>
      </c>
      <c r="H344" s="33">
        <f>H345</f>
        <v>1194730</v>
      </c>
      <c r="I344" s="28">
        <f t="shared" si="11"/>
        <v>100</v>
      </c>
    </row>
    <row r="345" spans="2:9" ht="24">
      <c r="B345" s="47" t="s">
        <v>237</v>
      </c>
      <c r="C345" s="27" t="s">
        <v>23</v>
      </c>
      <c r="D345" s="27" t="s">
        <v>14</v>
      </c>
      <c r="E345" s="30" t="s">
        <v>281</v>
      </c>
      <c r="F345" s="27">
        <v>600</v>
      </c>
      <c r="G345" s="33">
        <v>1194730</v>
      </c>
      <c r="H345" s="33">
        <v>1194730</v>
      </c>
      <c r="I345" s="28">
        <f t="shared" si="11"/>
        <v>100</v>
      </c>
    </row>
    <row r="346" spans="2:9" ht="24">
      <c r="B346" s="47" t="s">
        <v>525</v>
      </c>
      <c r="C346" s="27" t="s">
        <v>23</v>
      </c>
      <c r="D346" s="27" t="s">
        <v>14</v>
      </c>
      <c r="E346" s="30" t="s">
        <v>283</v>
      </c>
      <c r="F346" s="27"/>
      <c r="G346" s="33">
        <f>G347</f>
        <v>3911821</v>
      </c>
      <c r="H346" s="33">
        <f>H347</f>
        <v>3911821</v>
      </c>
      <c r="I346" s="28">
        <f t="shared" si="11"/>
        <v>100</v>
      </c>
    </row>
    <row r="347" spans="2:9" ht="24">
      <c r="B347" s="47" t="s">
        <v>237</v>
      </c>
      <c r="C347" s="27" t="s">
        <v>23</v>
      </c>
      <c r="D347" s="27" t="s">
        <v>14</v>
      </c>
      <c r="E347" s="30" t="s">
        <v>283</v>
      </c>
      <c r="F347" s="27" t="s">
        <v>400</v>
      </c>
      <c r="G347" s="33">
        <v>3911821</v>
      </c>
      <c r="H347" s="33">
        <f>3645556+266265</f>
        <v>3911821</v>
      </c>
      <c r="I347" s="28">
        <f t="shared" si="11"/>
        <v>100</v>
      </c>
    </row>
    <row r="348" spans="2:9" ht="24">
      <c r="B348" s="47" t="s">
        <v>526</v>
      </c>
      <c r="C348" s="27" t="s">
        <v>23</v>
      </c>
      <c r="D348" s="27" t="s">
        <v>14</v>
      </c>
      <c r="E348" s="30" t="s">
        <v>285</v>
      </c>
      <c r="F348" s="27"/>
      <c r="G348" s="33">
        <f>G349</f>
        <v>3224004.92</v>
      </c>
      <c r="H348" s="33">
        <f>H349</f>
        <v>3208547</v>
      </c>
      <c r="I348" s="28">
        <f t="shared" si="11"/>
        <v>99.520536711836044</v>
      </c>
    </row>
    <row r="349" spans="2:9" ht="24">
      <c r="B349" s="47" t="s">
        <v>237</v>
      </c>
      <c r="C349" s="27" t="s">
        <v>23</v>
      </c>
      <c r="D349" s="27" t="s">
        <v>14</v>
      </c>
      <c r="E349" s="30" t="s">
        <v>285</v>
      </c>
      <c r="F349" s="27" t="s">
        <v>400</v>
      </c>
      <c r="G349" s="33">
        <v>3224004.92</v>
      </c>
      <c r="H349" s="33">
        <v>3208547</v>
      </c>
      <c r="I349" s="28">
        <f t="shared" si="11"/>
        <v>99.520536711836044</v>
      </c>
    </row>
    <row r="350" spans="2:9" ht="36">
      <c r="B350" s="47" t="s">
        <v>572</v>
      </c>
      <c r="C350" s="27" t="s">
        <v>23</v>
      </c>
      <c r="D350" s="27" t="s">
        <v>14</v>
      </c>
      <c r="E350" s="30" t="s">
        <v>575</v>
      </c>
      <c r="F350" s="27"/>
      <c r="G350" s="33">
        <f>G351</f>
        <v>1947142</v>
      </c>
      <c r="H350" s="33">
        <f>H351</f>
        <v>1947142</v>
      </c>
      <c r="I350" s="28">
        <f t="shared" si="11"/>
        <v>100</v>
      </c>
    </row>
    <row r="351" spans="2:9" ht="24">
      <c r="B351" s="47" t="s">
        <v>237</v>
      </c>
      <c r="C351" s="27" t="s">
        <v>23</v>
      </c>
      <c r="D351" s="27" t="s">
        <v>14</v>
      </c>
      <c r="E351" s="30" t="s">
        <v>575</v>
      </c>
      <c r="F351" s="27" t="s">
        <v>400</v>
      </c>
      <c r="G351" s="33">
        <v>1947142</v>
      </c>
      <c r="H351" s="33">
        <f>808324+1138818</f>
        <v>1947142</v>
      </c>
      <c r="I351" s="28">
        <f t="shared" si="11"/>
        <v>100</v>
      </c>
    </row>
    <row r="352" spans="2:9" ht="48">
      <c r="B352" s="47" t="s">
        <v>554</v>
      </c>
      <c r="C352" s="27" t="s">
        <v>23</v>
      </c>
      <c r="D352" s="27" t="s">
        <v>14</v>
      </c>
      <c r="E352" s="30" t="s">
        <v>263</v>
      </c>
      <c r="F352" s="27"/>
      <c r="G352" s="33">
        <f>G353+G355</f>
        <v>49332</v>
      </c>
      <c r="H352" s="33">
        <f>H353+H355</f>
        <v>28500</v>
      </c>
      <c r="I352" s="28">
        <f t="shared" si="11"/>
        <v>57.77183167112625</v>
      </c>
    </row>
    <row r="353" spans="2:9">
      <c r="B353" s="47" t="s">
        <v>264</v>
      </c>
      <c r="C353" s="27" t="s">
        <v>23</v>
      </c>
      <c r="D353" s="27" t="s">
        <v>14</v>
      </c>
      <c r="E353" s="30" t="s">
        <v>265</v>
      </c>
      <c r="F353" s="27"/>
      <c r="G353" s="33">
        <f>G354</f>
        <v>45600</v>
      </c>
      <c r="H353" s="33">
        <f>H354</f>
        <v>28500</v>
      </c>
      <c r="I353" s="28">
        <f t="shared" si="11"/>
        <v>62.5</v>
      </c>
    </row>
    <row r="354" spans="2:9" ht="24">
      <c r="B354" s="47" t="s">
        <v>237</v>
      </c>
      <c r="C354" s="27" t="s">
        <v>23</v>
      </c>
      <c r="D354" s="27" t="s">
        <v>14</v>
      </c>
      <c r="E354" s="30" t="s">
        <v>265</v>
      </c>
      <c r="F354" s="27" t="s">
        <v>400</v>
      </c>
      <c r="G354" s="33">
        <v>45600</v>
      </c>
      <c r="H354" s="33">
        <v>28500</v>
      </c>
      <c r="I354" s="28">
        <f t="shared" si="11"/>
        <v>62.5</v>
      </c>
    </row>
    <row r="355" spans="2:9" ht="24">
      <c r="B355" s="47" t="s">
        <v>399</v>
      </c>
      <c r="C355" s="27" t="s">
        <v>23</v>
      </c>
      <c r="D355" s="27" t="s">
        <v>14</v>
      </c>
      <c r="E355" s="30" t="s">
        <v>398</v>
      </c>
      <c r="F355" s="27"/>
      <c r="G355" s="33">
        <f>G356</f>
        <v>3732</v>
      </c>
      <c r="H355" s="33">
        <f>H356</f>
        <v>0</v>
      </c>
      <c r="I355" s="28">
        <f t="shared" si="11"/>
        <v>0</v>
      </c>
    </row>
    <row r="356" spans="2:9" ht="24">
      <c r="B356" s="47" t="s">
        <v>237</v>
      </c>
      <c r="C356" s="27" t="s">
        <v>23</v>
      </c>
      <c r="D356" s="27" t="s">
        <v>14</v>
      </c>
      <c r="E356" s="30" t="s">
        <v>398</v>
      </c>
      <c r="F356" s="27" t="s">
        <v>400</v>
      </c>
      <c r="G356" s="33">
        <v>3732</v>
      </c>
      <c r="H356" s="33">
        <v>0</v>
      </c>
      <c r="I356" s="28">
        <f t="shared" si="11"/>
        <v>0</v>
      </c>
    </row>
    <row r="357" spans="2:9" ht="24">
      <c r="B357" s="47" t="s">
        <v>494</v>
      </c>
      <c r="C357" s="27" t="s">
        <v>23</v>
      </c>
      <c r="D357" s="27" t="s">
        <v>14</v>
      </c>
      <c r="E357" s="30" t="s">
        <v>493</v>
      </c>
      <c r="F357" s="27"/>
      <c r="G357" s="33">
        <f>G358</f>
        <v>96446</v>
      </c>
      <c r="H357" s="33">
        <f>H358</f>
        <v>96446</v>
      </c>
      <c r="I357" s="28">
        <f t="shared" si="11"/>
        <v>100</v>
      </c>
    </row>
    <row r="358" spans="2:9" ht="24">
      <c r="B358" s="47" t="s">
        <v>496</v>
      </c>
      <c r="C358" s="27" t="s">
        <v>23</v>
      </c>
      <c r="D358" s="27" t="s">
        <v>14</v>
      </c>
      <c r="E358" s="30" t="s">
        <v>497</v>
      </c>
      <c r="F358" s="27"/>
      <c r="G358" s="33">
        <f>G359</f>
        <v>96446</v>
      </c>
      <c r="H358" s="33">
        <f>H359</f>
        <v>96446</v>
      </c>
      <c r="I358" s="28">
        <f t="shared" si="11"/>
        <v>100</v>
      </c>
    </row>
    <row r="359" spans="2:9" ht="24">
      <c r="B359" s="47" t="s">
        <v>237</v>
      </c>
      <c r="C359" s="27" t="s">
        <v>23</v>
      </c>
      <c r="D359" s="27" t="s">
        <v>14</v>
      </c>
      <c r="E359" s="30" t="s">
        <v>497</v>
      </c>
      <c r="F359" s="27" t="s">
        <v>400</v>
      </c>
      <c r="G359" s="33">
        <v>96446</v>
      </c>
      <c r="H359" s="33">
        <v>96446</v>
      </c>
      <c r="I359" s="28">
        <f t="shared" si="11"/>
        <v>100</v>
      </c>
    </row>
    <row r="360" spans="2:9" ht="24">
      <c r="B360" s="47" t="s">
        <v>569</v>
      </c>
      <c r="C360" s="27" t="s">
        <v>23</v>
      </c>
      <c r="D360" s="27" t="s">
        <v>14</v>
      </c>
      <c r="E360" s="30" t="s">
        <v>267</v>
      </c>
      <c r="F360" s="27"/>
      <c r="G360" s="33">
        <f>G361</f>
        <v>60000</v>
      </c>
      <c r="H360" s="33">
        <f>H361</f>
        <v>60000</v>
      </c>
      <c r="I360" s="28">
        <f t="shared" si="11"/>
        <v>100</v>
      </c>
    </row>
    <row r="361" spans="2:9" ht="24">
      <c r="B361" s="47" t="s">
        <v>268</v>
      </c>
      <c r="C361" s="27" t="s">
        <v>23</v>
      </c>
      <c r="D361" s="27" t="s">
        <v>14</v>
      </c>
      <c r="E361" s="30" t="s">
        <v>269</v>
      </c>
      <c r="F361" s="27"/>
      <c r="G361" s="33">
        <f>G362</f>
        <v>60000</v>
      </c>
      <c r="H361" s="33">
        <f>H362</f>
        <v>60000</v>
      </c>
      <c r="I361" s="28">
        <f t="shared" si="11"/>
        <v>100</v>
      </c>
    </row>
    <row r="362" spans="2:9" ht="24">
      <c r="B362" s="47" t="s">
        <v>237</v>
      </c>
      <c r="C362" s="27" t="s">
        <v>23</v>
      </c>
      <c r="D362" s="27" t="s">
        <v>14</v>
      </c>
      <c r="E362" s="30" t="s">
        <v>269</v>
      </c>
      <c r="F362" s="27" t="s">
        <v>400</v>
      </c>
      <c r="G362" s="33">
        <v>60000</v>
      </c>
      <c r="H362" s="33">
        <v>60000</v>
      </c>
      <c r="I362" s="28">
        <f t="shared" si="11"/>
        <v>100</v>
      </c>
    </row>
    <row r="363" spans="2:9">
      <c r="B363" s="38" t="s">
        <v>610</v>
      </c>
      <c r="C363" s="27" t="s">
        <v>23</v>
      </c>
      <c r="D363" s="27" t="s">
        <v>23</v>
      </c>
      <c r="E363" s="33"/>
      <c r="F363" s="27"/>
      <c r="G363" s="28">
        <f>G364</f>
        <v>1588148</v>
      </c>
      <c r="H363" s="28">
        <f>H364</f>
        <v>1586433</v>
      </c>
      <c r="I363" s="28">
        <f t="shared" si="11"/>
        <v>99.892012583210132</v>
      </c>
    </row>
    <row r="364" spans="2:9" ht="20.399999999999999">
      <c r="B364" s="26" t="s">
        <v>258</v>
      </c>
      <c r="C364" s="27" t="s">
        <v>23</v>
      </c>
      <c r="D364" s="27" t="s">
        <v>23</v>
      </c>
      <c r="E364" s="33" t="s">
        <v>259</v>
      </c>
      <c r="F364" s="27"/>
      <c r="G364" s="28">
        <f>G365+G368+G372</f>
        <v>1588148</v>
      </c>
      <c r="H364" s="28">
        <f>H365+H368+H372</f>
        <v>1586433</v>
      </c>
      <c r="I364" s="28">
        <f t="shared" si="11"/>
        <v>99.892012583210132</v>
      </c>
    </row>
    <row r="365" spans="2:9" ht="20.399999999999999">
      <c r="B365" s="26" t="s">
        <v>288</v>
      </c>
      <c r="C365" s="27" t="s">
        <v>23</v>
      </c>
      <c r="D365" s="27" t="s">
        <v>23</v>
      </c>
      <c r="E365" s="33" t="s">
        <v>289</v>
      </c>
      <c r="F365" s="27"/>
      <c r="G365" s="28">
        <f>G366+G367</f>
        <v>20000</v>
      </c>
      <c r="H365" s="28">
        <f>H366+H367</f>
        <v>18500</v>
      </c>
      <c r="I365" s="28">
        <f t="shared" si="11"/>
        <v>92.5</v>
      </c>
    </row>
    <row r="366" spans="2:9" ht="20.399999999999999">
      <c r="B366" s="26" t="s">
        <v>72</v>
      </c>
      <c r="C366" s="27" t="s">
        <v>23</v>
      </c>
      <c r="D366" s="27" t="s">
        <v>23</v>
      </c>
      <c r="E366" s="33" t="s">
        <v>289</v>
      </c>
      <c r="F366" s="30">
        <v>200</v>
      </c>
      <c r="G366" s="28">
        <v>1500</v>
      </c>
      <c r="H366" s="28">
        <v>0</v>
      </c>
      <c r="I366" s="28">
        <f t="shared" si="11"/>
        <v>0</v>
      </c>
    </row>
    <row r="367" spans="2:9">
      <c r="B367" s="26" t="s">
        <v>165</v>
      </c>
      <c r="C367" s="27" t="s">
        <v>23</v>
      </c>
      <c r="D367" s="27" t="s">
        <v>23</v>
      </c>
      <c r="E367" s="33" t="s">
        <v>289</v>
      </c>
      <c r="F367" s="30">
        <v>300</v>
      </c>
      <c r="G367" s="28">
        <v>18500</v>
      </c>
      <c r="H367" s="28">
        <v>18500</v>
      </c>
      <c r="I367" s="28">
        <f t="shared" si="11"/>
        <v>100</v>
      </c>
    </row>
    <row r="368" spans="2:9" ht="20.399999999999999">
      <c r="B368" s="26" t="s">
        <v>260</v>
      </c>
      <c r="C368" s="27" t="s">
        <v>23</v>
      </c>
      <c r="D368" s="27" t="s">
        <v>23</v>
      </c>
      <c r="E368" s="33" t="s">
        <v>261</v>
      </c>
      <c r="F368" s="30"/>
      <c r="G368" s="28">
        <f>G369+G370+G371</f>
        <v>305248</v>
      </c>
      <c r="H368" s="28">
        <f>H369+H370+H371</f>
        <v>305033</v>
      </c>
      <c r="I368" s="28">
        <f t="shared" si="11"/>
        <v>99.929565468078422</v>
      </c>
    </row>
    <row r="369" spans="2:9" s="7" customFormat="1" ht="40.799999999999997">
      <c r="B369" s="2" t="s">
        <v>65</v>
      </c>
      <c r="C369" s="27" t="s">
        <v>23</v>
      </c>
      <c r="D369" s="27" t="s">
        <v>23</v>
      </c>
      <c r="E369" s="33" t="s">
        <v>261</v>
      </c>
      <c r="F369" s="30">
        <v>100</v>
      </c>
      <c r="G369" s="28">
        <v>24010</v>
      </c>
      <c r="H369" s="28">
        <v>24010</v>
      </c>
      <c r="I369" s="28">
        <f t="shared" si="11"/>
        <v>100</v>
      </c>
    </row>
    <row r="370" spans="2:9" ht="20.399999999999999">
      <c r="B370" s="26" t="s">
        <v>72</v>
      </c>
      <c r="C370" s="27" t="s">
        <v>23</v>
      </c>
      <c r="D370" s="27" t="s">
        <v>23</v>
      </c>
      <c r="E370" s="33" t="s">
        <v>261</v>
      </c>
      <c r="F370" s="30">
        <v>200</v>
      </c>
      <c r="G370" s="28">
        <v>196890</v>
      </c>
      <c r="H370" s="28">
        <f>2000+194675</f>
        <v>196675</v>
      </c>
      <c r="I370" s="28">
        <f t="shared" si="11"/>
        <v>99.890801970643508</v>
      </c>
    </row>
    <row r="371" spans="2:9" ht="20.399999999999999">
      <c r="B371" s="26" t="s">
        <v>237</v>
      </c>
      <c r="C371" s="27" t="s">
        <v>23</v>
      </c>
      <c r="D371" s="27" t="s">
        <v>23</v>
      </c>
      <c r="E371" s="33" t="s">
        <v>261</v>
      </c>
      <c r="F371" s="30">
        <v>600</v>
      </c>
      <c r="G371" s="28">
        <v>84348</v>
      </c>
      <c r="H371" s="28">
        <v>84348</v>
      </c>
      <c r="I371" s="28">
        <f t="shared" si="11"/>
        <v>100</v>
      </c>
    </row>
    <row r="372" spans="2:9" ht="30.6">
      <c r="B372" s="26" t="s">
        <v>290</v>
      </c>
      <c r="C372" s="27" t="s">
        <v>23</v>
      </c>
      <c r="D372" s="27" t="s">
        <v>23</v>
      </c>
      <c r="E372" s="33" t="s">
        <v>500</v>
      </c>
      <c r="F372" s="30"/>
      <c r="G372" s="28">
        <f>G373+G374</f>
        <v>1262900</v>
      </c>
      <c r="H372" s="28">
        <f>H373+H374</f>
        <v>1262900</v>
      </c>
      <c r="I372" s="28">
        <f t="shared" si="11"/>
        <v>100</v>
      </c>
    </row>
    <row r="373" spans="2:9">
      <c r="B373" s="26" t="s">
        <v>165</v>
      </c>
      <c r="C373" s="27" t="s">
        <v>23</v>
      </c>
      <c r="D373" s="27" t="s">
        <v>23</v>
      </c>
      <c r="E373" s="33" t="s">
        <v>500</v>
      </c>
      <c r="F373" s="30">
        <v>300</v>
      </c>
      <c r="G373" s="28">
        <v>666920</v>
      </c>
      <c r="H373" s="28">
        <f>100120+566800</f>
        <v>666920</v>
      </c>
      <c r="I373" s="28">
        <f t="shared" si="11"/>
        <v>100</v>
      </c>
    </row>
    <row r="374" spans="2:9" ht="20.399999999999999">
      <c r="B374" s="26" t="s">
        <v>237</v>
      </c>
      <c r="C374" s="27" t="s">
        <v>23</v>
      </c>
      <c r="D374" s="27" t="s">
        <v>23</v>
      </c>
      <c r="E374" s="33" t="s">
        <v>500</v>
      </c>
      <c r="F374" s="30">
        <v>600</v>
      </c>
      <c r="G374" s="28">
        <v>595980</v>
      </c>
      <c r="H374" s="28">
        <v>595980</v>
      </c>
      <c r="I374" s="28">
        <f t="shared" si="11"/>
        <v>100</v>
      </c>
    </row>
    <row r="375" spans="2:9">
      <c r="B375" s="26" t="s">
        <v>52</v>
      </c>
      <c r="C375" s="27" t="s">
        <v>23</v>
      </c>
      <c r="D375" s="27" t="s">
        <v>28</v>
      </c>
      <c r="E375" s="33"/>
      <c r="F375" s="27"/>
      <c r="G375" s="28">
        <f>G376+G379+G402+G397+G389</f>
        <v>21250971.02</v>
      </c>
      <c r="H375" s="28">
        <f>H376+H379+H402+H397+H389</f>
        <v>20975136</v>
      </c>
      <c r="I375" s="28">
        <f t="shared" si="11"/>
        <v>98.702012158689584</v>
      </c>
    </row>
    <row r="376" spans="2:9" s="7" customFormat="1" ht="30.6">
      <c r="B376" s="26" t="s">
        <v>262</v>
      </c>
      <c r="C376" s="27" t="s">
        <v>23</v>
      </c>
      <c r="D376" s="27" t="s">
        <v>28</v>
      </c>
      <c r="E376" s="33" t="s">
        <v>263</v>
      </c>
      <c r="F376" s="27"/>
      <c r="G376" s="28">
        <f>G377</f>
        <v>21870</v>
      </c>
      <c r="H376" s="28">
        <f>H377</f>
        <v>21870</v>
      </c>
      <c r="I376" s="28">
        <f t="shared" si="11"/>
        <v>100</v>
      </c>
    </row>
    <row r="377" spans="2:9" s="7" customFormat="1" ht="20.399999999999999">
      <c r="B377" s="26" t="s">
        <v>399</v>
      </c>
      <c r="C377" s="27" t="s">
        <v>23</v>
      </c>
      <c r="D377" s="30" t="s">
        <v>28</v>
      </c>
      <c r="E377" s="33" t="s">
        <v>398</v>
      </c>
      <c r="F377" s="27"/>
      <c r="G377" s="28">
        <f>G378</f>
        <v>21870</v>
      </c>
      <c r="H377" s="28">
        <f>H378</f>
        <v>21870</v>
      </c>
      <c r="I377" s="28">
        <f t="shared" si="11"/>
        <v>100</v>
      </c>
    </row>
    <row r="378" spans="2:9" s="7" customFormat="1" ht="20.399999999999999">
      <c r="B378" s="26" t="s">
        <v>72</v>
      </c>
      <c r="C378" s="27" t="s">
        <v>23</v>
      </c>
      <c r="D378" s="30" t="s">
        <v>28</v>
      </c>
      <c r="E378" s="33" t="s">
        <v>398</v>
      </c>
      <c r="F378" s="27" t="s">
        <v>387</v>
      </c>
      <c r="G378" s="28">
        <v>21870</v>
      </c>
      <c r="H378" s="28">
        <v>21870</v>
      </c>
      <c r="I378" s="28">
        <f t="shared" si="11"/>
        <v>100</v>
      </c>
    </row>
    <row r="379" spans="2:9" ht="20.399999999999999">
      <c r="B379" s="26" t="s">
        <v>291</v>
      </c>
      <c r="C379" s="27" t="s">
        <v>23</v>
      </c>
      <c r="D379" s="27" t="s">
        <v>28</v>
      </c>
      <c r="E379" s="33" t="s">
        <v>292</v>
      </c>
      <c r="F379" s="30"/>
      <c r="G379" s="28">
        <f>G380+G391+G385</f>
        <v>15588581.02</v>
      </c>
      <c r="H379" s="28">
        <f>H380+H391+H385</f>
        <v>15403497.57</v>
      </c>
      <c r="I379" s="28">
        <f t="shared" si="11"/>
        <v>98.812698540280607</v>
      </c>
    </row>
    <row r="380" spans="2:9">
      <c r="B380" s="26" t="s">
        <v>293</v>
      </c>
      <c r="C380" s="27" t="s">
        <v>23</v>
      </c>
      <c r="D380" s="27" t="s">
        <v>28</v>
      </c>
      <c r="E380" s="33" t="s">
        <v>294</v>
      </c>
      <c r="F380" s="30"/>
      <c r="G380" s="28">
        <f>G381+G383</f>
        <v>2077769</v>
      </c>
      <c r="H380" s="28">
        <f>H381+H383</f>
        <v>2068713.9899999998</v>
      </c>
      <c r="I380" s="28">
        <f t="shared" si="11"/>
        <v>99.564195538580066</v>
      </c>
    </row>
    <row r="381" spans="2:9" ht="20.399999999999999">
      <c r="B381" s="26" t="s">
        <v>295</v>
      </c>
      <c r="C381" s="27" t="s">
        <v>23</v>
      </c>
      <c r="D381" s="27" t="s">
        <v>28</v>
      </c>
      <c r="E381" s="33" t="s">
        <v>296</v>
      </c>
      <c r="F381" s="30"/>
      <c r="G381" s="28">
        <f>G382</f>
        <v>1121366</v>
      </c>
      <c r="H381" s="28">
        <f>H382</f>
        <v>1112893.1099999999</v>
      </c>
      <c r="I381" s="28">
        <f t="shared" ref="I381:I440" si="12">H381/G381*100</f>
        <v>99.244413509951244</v>
      </c>
    </row>
    <row r="382" spans="2:9" ht="40.799999999999997">
      <c r="B382" s="26" t="s">
        <v>65</v>
      </c>
      <c r="C382" s="27" t="s">
        <v>23</v>
      </c>
      <c r="D382" s="27" t="s">
        <v>28</v>
      </c>
      <c r="E382" s="33" t="s">
        <v>296</v>
      </c>
      <c r="F382" s="30">
        <v>100</v>
      </c>
      <c r="G382" s="28">
        <v>1121366</v>
      </c>
      <c r="H382" s="28">
        <f>861299.09+251594.02</f>
        <v>1112893.1099999999</v>
      </c>
      <c r="I382" s="28">
        <f t="shared" si="12"/>
        <v>99.244413509951244</v>
      </c>
    </row>
    <row r="383" spans="2:9">
      <c r="B383" s="26" t="s">
        <v>297</v>
      </c>
      <c r="C383" s="27" t="s">
        <v>23</v>
      </c>
      <c r="D383" s="27" t="s">
        <v>28</v>
      </c>
      <c r="E383" s="33" t="s">
        <v>298</v>
      </c>
      <c r="F383" s="30"/>
      <c r="G383" s="28">
        <f>G384</f>
        <v>956403</v>
      </c>
      <c r="H383" s="28">
        <f>H384</f>
        <v>955820.88</v>
      </c>
      <c r="I383" s="28">
        <f t="shared" si="12"/>
        <v>99.939134444371263</v>
      </c>
    </row>
    <row r="384" spans="2:9" ht="40.799999999999997">
      <c r="B384" s="26" t="s">
        <v>65</v>
      </c>
      <c r="C384" s="27" t="s">
        <v>23</v>
      </c>
      <c r="D384" s="27" t="s">
        <v>28</v>
      </c>
      <c r="E384" s="33" t="s">
        <v>298</v>
      </c>
      <c r="F384" s="30">
        <v>100</v>
      </c>
      <c r="G384" s="28">
        <v>956403</v>
      </c>
      <c r="H384" s="28">
        <f>733992.88+221828</f>
        <v>955820.88</v>
      </c>
      <c r="I384" s="28">
        <f t="shared" si="12"/>
        <v>99.939134444371263</v>
      </c>
    </row>
    <row r="385" spans="2:9" ht="36">
      <c r="B385" s="47" t="s">
        <v>576</v>
      </c>
      <c r="C385" s="27" t="s">
        <v>23</v>
      </c>
      <c r="D385" s="30" t="s">
        <v>28</v>
      </c>
      <c r="E385" s="30" t="s">
        <v>577</v>
      </c>
      <c r="F385" s="27"/>
      <c r="G385" s="33">
        <f>G386</f>
        <v>1601642</v>
      </c>
      <c r="H385" s="33">
        <f>H386</f>
        <v>1542909.6600000001</v>
      </c>
      <c r="I385" s="28">
        <f t="shared" si="12"/>
        <v>96.332992016942626</v>
      </c>
    </row>
    <row r="386" spans="2:9" ht="48">
      <c r="B386" s="47" t="s">
        <v>556</v>
      </c>
      <c r="C386" s="27" t="s">
        <v>23</v>
      </c>
      <c r="D386" s="30" t="s">
        <v>28</v>
      </c>
      <c r="E386" s="30" t="s">
        <v>578</v>
      </c>
      <c r="F386" s="27"/>
      <c r="G386" s="33">
        <f>G387+G388</f>
        <v>1601642</v>
      </c>
      <c r="H386" s="33">
        <f>H387+H388</f>
        <v>1542909.6600000001</v>
      </c>
      <c r="I386" s="28">
        <f t="shared" si="12"/>
        <v>96.332992016942626</v>
      </c>
    </row>
    <row r="387" spans="2:9" ht="48">
      <c r="B387" s="47" t="s">
        <v>65</v>
      </c>
      <c r="C387" s="27" t="s">
        <v>23</v>
      </c>
      <c r="D387" s="30" t="s">
        <v>28</v>
      </c>
      <c r="E387" s="30" t="s">
        <v>578</v>
      </c>
      <c r="F387" s="27" t="s">
        <v>66</v>
      </c>
      <c r="G387" s="33">
        <v>1020879</v>
      </c>
      <c r="H387" s="33">
        <f>782879.61+1400+193029.22</f>
        <v>977308.83</v>
      </c>
      <c r="I387" s="28">
        <f t="shared" si="12"/>
        <v>95.732092637815057</v>
      </c>
    </row>
    <row r="388" spans="2:9" ht="24">
      <c r="B388" s="47" t="s">
        <v>72</v>
      </c>
      <c r="C388" s="27" t="s">
        <v>23</v>
      </c>
      <c r="D388" s="30" t="s">
        <v>28</v>
      </c>
      <c r="E388" s="30" t="s">
        <v>578</v>
      </c>
      <c r="F388" s="27" t="s">
        <v>387</v>
      </c>
      <c r="G388" s="33">
        <v>580763</v>
      </c>
      <c r="H388" s="33">
        <f>465600.83+100000</f>
        <v>565600.83000000007</v>
      </c>
      <c r="I388" s="28">
        <f t="shared" si="12"/>
        <v>97.389267222602001</v>
      </c>
    </row>
    <row r="389" spans="2:9" ht="30.6">
      <c r="B389" s="26" t="s">
        <v>556</v>
      </c>
      <c r="C389" s="27" t="s">
        <v>23</v>
      </c>
      <c r="D389" s="30" t="s">
        <v>28</v>
      </c>
      <c r="E389" s="30" t="s">
        <v>555</v>
      </c>
      <c r="F389" s="27"/>
      <c r="G389" s="28">
        <f>G390</f>
        <v>3404100</v>
      </c>
      <c r="H389" s="28">
        <f>H390</f>
        <v>3404100</v>
      </c>
      <c r="I389" s="28">
        <f t="shared" si="12"/>
        <v>100</v>
      </c>
    </row>
    <row r="390" spans="2:9" ht="40.799999999999997">
      <c r="B390" s="26" t="s">
        <v>65</v>
      </c>
      <c r="C390" s="27" t="s">
        <v>23</v>
      </c>
      <c r="D390" s="30" t="s">
        <v>28</v>
      </c>
      <c r="E390" s="30" t="s">
        <v>555</v>
      </c>
      <c r="F390" s="27" t="s">
        <v>66</v>
      </c>
      <c r="G390" s="33">
        <v>3404100</v>
      </c>
      <c r="H390" s="33">
        <f>2614520+789580</f>
        <v>3404100</v>
      </c>
      <c r="I390" s="28">
        <f t="shared" si="12"/>
        <v>100</v>
      </c>
    </row>
    <row r="391" spans="2:9" ht="20.399999999999999">
      <c r="B391" s="26" t="s">
        <v>299</v>
      </c>
      <c r="C391" s="27" t="s">
        <v>23</v>
      </c>
      <c r="D391" s="27" t="s">
        <v>28</v>
      </c>
      <c r="E391" s="33" t="s">
        <v>300</v>
      </c>
      <c r="F391" s="30"/>
      <c r="G391" s="28">
        <f>G392</f>
        <v>11909170.02</v>
      </c>
      <c r="H391" s="28">
        <f>H392</f>
        <v>11791873.92</v>
      </c>
      <c r="I391" s="28">
        <f t="shared" si="12"/>
        <v>99.015077458773234</v>
      </c>
    </row>
    <row r="392" spans="2:9" ht="20.399999999999999">
      <c r="B392" s="26" t="s">
        <v>301</v>
      </c>
      <c r="C392" s="27" t="s">
        <v>23</v>
      </c>
      <c r="D392" s="27" t="s">
        <v>28</v>
      </c>
      <c r="E392" s="33" t="s">
        <v>302</v>
      </c>
      <c r="F392" s="30"/>
      <c r="G392" s="28">
        <f>G393+G394+G396+G395</f>
        <v>11909170.02</v>
      </c>
      <c r="H392" s="28">
        <f>H393+H394+H396+H395</f>
        <v>11791873.92</v>
      </c>
      <c r="I392" s="28">
        <f t="shared" si="12"/>
        <v>99.015077458773234</v>
      </c>
    </row>
    <row r="393" spans="2:9" ht="40.799999999999997">
      <c r="B393" s="26" t="s">
        <v>65</v>
      </c>
      <c r="C393" s="27" t="s">
        <v>23</v>
      </c>
      <c r="D393" s="27" t="s">
        <v>28</v>
      </c>
      <c r="E393" s="33" t="s">
        <v>302</v>
      </c>
      <c r="F393" s="30">
        <v>100</v>
      </c>
      <c r="G393" s="28">
        <v>8610810.5999999996</v>
      </c>
      <c r="H393" s="28">
        <f>6220186.6+359511+100000+1869710.04</f>
        <v>8549407.6400000006</v>
      </c>
      <c r="I393" s="28">
        <f t="shared" si="12"/>
        <v>99.286908482228156</v>
      </c>
    </row>
    <row r="394" spans="2:9" ht="20.399999999999999">
      <c r="B394" s="26" t="s">
        <v>72</v>
      </c>
      <c r="C394" s="27" t="s">
        <v>23</v>
      </c>
      <c r="D394" s="27" t="s">
        <v>28</v>
      </c>
      <c r="E394" s="33" t="s">
        <v>302</v>
      </c>
      <c r="F394" s="30">
        <v>200</v>
      </c>
      <c r="G394" s="28">
        <v>3137036.02</v>
      </c>
      <c r="H394" s="28">
        <f>242353.26+2841203.5</f>
        <v>3083556.76</v>
      </c>
      <c r="I394" s="28">
        <f t="shared" si="12"/>
        <v>98.295229648016587</v>
      </c>
    </row>
    <row r="395" spans="2:9">
      <c r="B395" s="26" t="s">
        <v>165</v>
      </c>
      <c r="C395" s="27" t="s">
        <v>23</v>
      </c>
      <c r="D395" s="27" t="s">
        <v>28</v>
      </c>
      <c r="E395" s="33" t="s">
        <v>302</v>
      </c>
      <c r="F395" s="30">
        <v>300</v>
      </c>
      <c r="G395" s="33">
        <v>109584.4</v>
      </c>
      <c r="H395" s="33">
        <v>108135.02</v>
      </c>
      <c r="I395" s="28">
        <f t="shared" si="12"/>
        <v>98.677384737243628</v>
      </c>
    </row>
    <row r="396" spans="2:9">
      <c r="B396" s="26" t="s">
        <v>84</v>
      </c>
      <c r="C396" s="27" t="s">
        <v>23</v>
      </c>
      <c r="D396" s="27" t="s">
        <v>28</v>
      </c>
      <c r="E396" s="33" t="s">
        <v>302</v>
      </c>
      <c r="F396" s="30">
        <v>800</v>
      </c>
      <c r="G396" s="28">
        <v>51739</v>
      </c>
      <c r="H396" s="28">
        <f>2649+6232+32163.5+9730</f>
        <v>50774.5</v>
      </c>
      <c r="I396" s="28">
        <f t="shared" si="12"/>
        <v>98.135835636560429</v>
      </c>
    </row>
    <row r="397" spans="2:9" ht="30.6">
      <c r="B397" s="26" t="s">
        <v>546</v>
      </c>
      <c r="C397" s="27" t="s">
        <v>23</v>
      </c>
      <c r="D397" s="30" t="s">
        <v>28</v>
      </c>
      <c r="E397" s="33" t="s">
        <v>547</v>
      </c>
      <c r="F397" s="27"/>
      <c r="G397" s="33">
        <f>G398</f>
        <v>304500</v>
      </c>
      <c r="H397" s="33">
        <f>H398</f>
        <v>302500</v>
      </c>
      <c r="I397" s="28">
        <f t="shared" si="12"/>
        <v>99.343185550082097</v>
      </c>
    </row>
    <row r="398" spans="2:9">
      <c r="B398" s="26" t="s">
        <v>591</v>
      </c>
      <c r="C398" s="27" t="s">
        <v>23</v>
      </c>
      <c r="D398" s="30" t="s">
        <v>28</v>
      </c>
      <c r="E398" s="33" t="s">
        <v>590</v>
      </c>
      <c r="F398" s="27"/>
      <c r="G398" s="33">
        <f>G399+G400</f>
        <v>304500</v>
      </c>
      <c r="H398" s="33">
        <f>H399+H400</f>
        <v>302500</v>
      </c>
      <c r="I398" s="28">
        <f t="shared" si="12"/>
        <v>99.343185550082097</v>
      </c>
    </row>
    <row r="399" spans="2:9" ht="20.399999999999999">
      <c r="B399" s="26" t="s">
        <v>72</v>
      </c>
      <c r="C399" s="27" t="s">
        <v>23</v>
      </c>
      <c r="D399" s="30" t="s">
        <v>28</v>
      </c>
      <c r="E399" s="33" t="s">
        <v>590</v>
      </c>
      <c r="F399" s="27" t="s">
        <v>387</v>
      </c>
      <c r="G399" s="33">
        <v>121500</v>
      </c>
      <c r="H399" s="33">
        <v>121500</v>
      </c>
      <c r="I399" s="28">
        <f t="shared" si="12"/>
        <v>100</v>
      </c>
    </row>
    <row r="400" spans="2:9">
      <c r="B400" s="26" t="s">
        <v>165</v>
      </c>
      <c r="C400" s="27" t="s">
        <v>23</v>
      </c>
      <c r="D400" s="30" t="s">
        <v>28</v>
      </c>
      <c r="E400" s="33" t="s">
        <v>590</v>
      </c>
      <c r="F400" s="27" t="s">
        <v>420</v>
      </c>
      <c r="G400" s="33">
        <v>183000</v>
      </c>
      <c r="H400" s="33">
        <f>165000+16000</f>
        <v>181000</v>
      </c>
      <c r="I400" s="28">
        <f t="shared" si="12"/>
        <v>98.907103825136616</v>
      </c>
    </row>
    <row r="401" spans="2:10" s="7" customFormat="1" ht="20.399999999999999">
      <c r="B401" s="26" t="s">
        <v>141</v>
      </c>
      <c r="C401" s="27" t="s">
        <v>23</v>
      </c>
      <c r="D401" s="27" t="s">
        <v>28</v>
      </c>
      <c r="E401" s="33" t="s">
        <v>142</v>
      </c>
      <c r="F401" s="27"/>
      <c r="G401" s="28">
        <f>G402</f>
        <v>1931920</v>
      </c>
      <c r="H401" s="28">
        <f>H402</f>
        <v>1843168.43</v>
      </c>
      <c r="I401" s="28">
        <f t="shared" si="12"/>
        <v>95.406043210899</v>
      </c>
    </row>
    <row r="402" spans="2:10" s="7" customFormat="1">
      <c r="B402" s="26" t="s">
        <v>510</v>
      </c>
      <c r="C402" s="27" t="s">
        <v>23</v>
      </c>
      <c r="D402" s="27" t="s">
        <v>28</v>
      </c>
      <c r="E402" s="33" t="s">
        <v>509</v>
      </c>
      <c r="F402" s="30"/>
      <c r="G402" s="28">
        <f>G403</f>
        <v>1931920</v>
      </c>
      <c r="H402" s="28">
        <f>H403</f>
        <v>1843168.43</v>
      </c>
      <c r="I402" s="28">
        <f t="shared" si="12"/>
        <v>95.406043210899</v>
      </c>
    </row>
    <row r="403" spans="2:10" s="7" customFormat="1" ht="20.399999999999999">
      <c r="B403" s="26" t="s">
        <v>72</v>
      </c>
      <c r="C403" s="27" t="s">
        <v>23</v>
      </c>
      <c r="D403" s="27" t="s">
        <v>28</v>
      </c>
      <c r="E403" s="33" t="s">
        <v>509</v>
      </c>
      <c r="F403" s="30">
        <v>200</v>
      </c>
      <c r="G403" s="28">
        <v>1931920</v>
      </c>
      <c r="H403" s="28">
        <v>1843168.43</v>
      </c>
      <c r="I403" s="28">
        <f t="shared" si="12"/>
        <v>95.406043210899</v>
      </c>
    </row>
    <row r="404" spans="2:10">
      <c r="B404" s="26" t="s">
        <v>303</v>
      </c>
      <c r="C404" s="21" t="s">
        <v>50</v>
      </c>
      <c r="D404" s="27"/>
      <c r="E404" s="33"/>
      <c r="F404" s="30"/>
      <c r="G404" s="25">
        <f>G405+G436</f>
        <v>45269441.510000005</v>
      </c>
      <c r="H404" s="25">
        <f>H405+H436</f>
        <v>45262574.630000003</v>
      </c>
      <c r="I404" s="25">
        <f t="shared" si="12"/>
        <v>99.984831091855895</v>
      </c>
      <c r="J404" s="41"/>
    </row>
    <row r="405" spans="2:10">
      <c r="B405" s="26" t="s">
        <v>49</v>
      </c>
      <c r="C405" s="27" t="s">
        <v>50</v>
      </c>
      <c r="D405" s="27" t="s">
        <v>10</v>
      </c>
      <c r="E405" s="33"/>
      <c r="F405" s="30"/>
      <c r="G405" s="28">
        <f>G406+G417+G422+G433</f>
        <v>41143384.510000005</v>
      </c>
      <c r="H405" s="28">
        <f>H406+H417+H422+H433</f>
        <v>41143384.510000005</v>
      </c>
      <c r="I405" s="28">
        <f t="shared" si="12"/>
        <v>100</v>
      </c>
    </row>
    <row r="406" spans="2:10" ht="20.399999999999999">
      <c r="B406" s="26" t="s">
        <v>304</v>
      </c>
      <c r="C406" s="27" t="s">
        <v>50</v>
      </c>
      <c r="D406" s="27" t="s">
        <v>10</v>
      </c>
      <c r="E406" s="33" t="s">
        <v>305</v>
      </c>
      <c r="F406" s="30"/>
      <c r="G406" s="28">
        <f>G407+G409+G411+G413+G415</f>
        <v>29370913.510000002</v>
      </c>
      <c r="H406" s="28">
        <f>H407+H409+H411+H413+H415</f>
        <v>29370913.510000002</v>
      </c>
      <c r="I406" s="28">
        <f t="shared" si="12"/>
        <v>100</v>
      </c>
    </row>
    <row r="407" spans="2:10" ht="20.399999999999999">
      <c r="B407" s="26" t="s">
        <v>306</v>
      </c>
      <c r="C407" s="27" t="s">
        <v>50</v>
      </c>
      <c r="D407" s="27" t="s">
        <v>10</v>
      </c>
      <c r="E407" s="33" t="s">
        <v>307</v>
      </c>
      <c r="F407" s="30"/>
      <c r="G407" s="28">
        <f>G408</f>
        <v>21898693.510000002</v>
      </c>
      <c r="H407" s="28">
        <f>H408</f>
        <v>21898693.510000002</v>
      </c>
      <c r="I407" s="28">
        <f t="shared" si="12"/>
        <v>100</v>
      </c>
    </row>
    <row r="408" spans="2:10" ht="20.399999999999999">
      <c r="B408" s="26" t="s">
        <v>237</v>
      </c>
      <c r="C408" s="27" t="s">
        <v>50</v>
      </c>
      <c r="D408" s="27" t="s">
        <v>10</v>
      </c>
      <c r="E408" s="33" t="s">
        <v>307</v>
      </c>
      <c r="F408" s="30">
        <v>600</v>
      </c>
      <c r="G408" s="28">
        <v>21898693.510000002</v>
      </c>
      <c r="H408" s="28">
        <f>20119188.1+1779505.41</f>
        <v>21898693.510000002</v>
      </c>
      <c r="I408" s="28">
        <f t="shared" si="12"/>
        <v>100</v>
      </c>
    </row>
    <row r="409" spans="2:10" ht="20.399999999999999">
      <c r="B409" s="26" t="s">
        <v>579</v>
      </c>
      <c r="C409" s="27" t="s">
        <v>50</v>
      </c>
      <c r="D409" s="30" t="s">
        <v>10</v>
      </c>
      <c r="E409" s="30" t="s">
        <v>581</v>
      </c>
      <c r="F409" s="27"/>
      <c r="G409" s="33">
        <f>G410</f>
        <v>5645520</v>
      </c>
      <c r="H409" s="33">
        <f>H410</f>
        <v>5645520</v>
      </c>
      <c r="I409" s="28">
        <f t="shared" si="12"/>
        <v>100</v>
      </c>
    </row>
    <row r="410" spans="2:10" ht="20.399999999999999">
      <c r="B410" s="26" t="s">
        <v>237</v>
      </c>
      <c r="C410" s="27" t="s">
        <v>50</v>
      </c>
      <c r="D410" s="30" t="s">
        <v>10</v>
      </c>
      <c r="E410" s="30" t="s">
        <v>581</v>
      </c>
      <c r="F410" s="27" t="s">
        <v>400</v>
      </c>
      <c r="G410" s="33">
        <v>5645520</v>
      </c>
      <c r="H410" s="33">
        <v>5645520</v>
      </c>
      <c r="I410" s="28">
        <f t="shared" si="12"/>
        <v>100</v>
      </c>
    </row>
    <row r="411" spans="2:10" ht="20.399999999999999">
      <c r="B411" s="26" t="s">
        <v>579</v>
      </c>
      <c r="C411" s="27" t="s">
        <v>50</v>
      </c>
      <c r="D411" s="30" t="s">
        <v>10</v>
      </c>
      <c r="E411" s="30" t="s">
        <v>592</v>
      </c>
      <c r="F411" s="27"/>
      <c r="G411" s="33">
        <f>G412</f>
        <v>106300</v>
      </c>
      <c r="H411" s="33">
        <f>H412</f>
        <v>106300</v>
      </c>
      <c r="I411" s="28">
        <f t="shared" si="12"/>
        <v>100</v>
      </c>
    </row>
    <row r="412" spans="2:10" ht="20.399999999999999">
      <c r="B412" s="26" t="s">
        <v>237</v>
      </c>
      <c r="C412" s="27" t="s">
        <v>50</v>
      </c>
      <c r="D412" s="30" t="s">
        <v>10</v>
      </c>
      <c r="E412" s="30" t="s">
        <v>592</v>
      </c>
      <c r="F412" s="27" t="s">
        <v>400</v>
      </c>
      <c r="G412" s="33">
        <v>106300</v>
      </c>
      <c r="H412" s="28">
        <v>106300</v>
      </c>
      <c r="I412" s="28">
        <f t="shared" si="12"/>
        <v>100</v>
      </c>
    </row>
    <row r="413" spans="2:10" ht="40.799999999999997">
      <c r="B413" s="26" t="s">
        <v>548</v>
      </c>
      <c r="C413" s="27" t="s">
        <v>50</v>
      </c>
      <c r="D413" s="27" t="s">
        <v>10</v>
      </c>
      <c r="E413" s="33" t="s">
        <v>549</v>
      </c>
      <c r="F413" s="30"/>
      <c r="G413" s="28">
        <f>G414</f>
        <v>1634300</v>
      </c>
      <c r="H413" s="28">
        <f>H414</f>
        <v>1634300</v>
      </c>
      <c r="I413" s="28">
        <f t="shared" si="12"/>
        <v>100</v>
      </c>
    </row>
    <row r="414" spans="2:10" ht="20.399999999999999">
      <c r="B414" s="26" t="s">
        <v>237</v>
      </c>
      <c r="C414" s="27" t="s">
        <v>50</v>
      </c>
      <c r="D414" s="27" t="s">
        <v>10</v>
      </c>
      <c r="E414" s="33" t="s">
        <v>549</v>
      </c>
      <c r="F414" s="30" t="s">
        <v>400</v>
      </c>
      <c r="G414" s="28">
        <v>1634300</v>
      </c>
      <c r="H414" s="28">
        <v>1634300</v>
      </c>
      <c r="I414" s="28">
        <f t="shared" si="12"/>
        <v>100</v>
      </c>
    </row>
    <row r="415" spans="2:10" ht="40.799999999999997">
      <c r="B415" s="26" t="s">
        <v>548</v>
      </c>
      <c r="C415" s="27" t="s">
        <v>50</v>
      </c>
      <c r="D415" s="27" t="s">
        <v>10</v>
      </c>
      <c r="E415" s="33" t="s">
        <v>602</v>
      </c>
      <c r="F415" s="30"/>
      <c r="G415" s="28">
        <f>G416</f>
        <v>86100</v>
      </c>
      <c r="H415" s="28">
        <f>H416</f>
        <v>86100</v>
      </c>
      <c r="I415" s="28">
        <f t="shared" si="12"/>
        <v>100</v>
      </c>
    </row>
    <row r="416" spans="2:10" ht="20.399999999999999">
      <c r="B416" s="26" t="s">
        <v>237</v>
      </c>
      <c r="C416" s="27" t="s">
        <v>50</v>
      </c>
      <c r="D416" s="27" t="s">
        <v>10</v>
      </c>
      <c r="E416" s="33" t="s">
        <v>602</v>
      </c>
      <c r="F416" s="30">
        <v>600</v>
      </c>
      <c r="G416" s="28">
        <v>86100</v>
      </c>
      <c r="H416" s="28">
        <v>86100</v>
      </c>
      <c r="I416" s="28">
        <f t="shared" si="12"/>
        <v>100</v>
      </c>
    </row>
    <row r="417" spans="2:9" ht="20.399999999999999">
      <c r="B417" s="26" t="s">
        <v>308</v>
      </c>
      <c r="C417" s="27" t="s">
        <v>50</v>
      </c>
      <c r="D417" s="27" t="s">
        <v>10</v>
      </c>
      <c r="E417" s="33" t="s">
        <v>309</v>
      </c>
      <c r="F417" s="30"/>
      <c r="G417" s="28">
        <f>G418+G420</f>
        <v>478330</v>
      </c>
      <c r="H417" s="28">
        <f>H418+H420</f>
        <v>478330</v>
      </c>
      <c r="I417" s="28">
        <f t="shared" si="12"/>
        <v>100</v>
      </c>
    </row>
    <row r="418" spans="2:9" ht="20.399999999999999">
      <c r="B418" s="26" t="s">
        <v>310</v>
      </c>
      <c r="C418" s="27" t="s">
        <v>50</v>
      </c>
      <c r="D418" s="27" t="s">
        <v>10</v>
      </c>
      <c r="E418" s="33" t="s">
        <v>311</v>
      </c>
      <c r="F418" s="30"/>
      <c r="G418" s="28">
        <f>G419</f>
        <v>351000</v>
      </c>
      <c r="H418" s="28">
        <f>H419</f>
        <v>351000</v>
      </c>
      <c r="I418" s="28">
        <f t="shared" si="12"/>
        <v>100</v>
      </c>
    </row>
    <row r="419" spans="2:9" ht="20.399999999999999">
      <c r="B419" s="26" t="s">
        <v>237</v>
      </c>
      <c r="C419" s="27" t="s">
        <v>50</v>
      </c>
      <c r="D419" s="27" t="s">
        <v>10</v>
      </c>
      <c r="E419" s="33" t="s">
        <v>311</v>
      </c>
      <c r="F419" s="30">
        <v>600</v>
      </c>
      <c r="G419" s="28">
        <v>351000</v>
      </c>
      <c r="H419" s="28">
        <v>351000</v>
      </c>
      <c r="I419" s="28">
        <f t="shared" si="12"/>
        <v>100</v>
      </c>
    </row>
    <row r="420" spans="2:9" ht="20.399999999999999">
      <c r="B420" s="26" t="s">
        <v>579</v>
      </c>
      <c r="C420" s="27" t="s">
        <v>50</v>
      </c>
      <c r="D420" s="30" t="s">
        <v>10</v>
      </c>
      <c r="E420" s="30" t="s">
        <v>580</v>
      </c>
      <c r="F420" s="27"/>
      <c r="G420" s="33">
        <f>G421</f>
        <v>127330</v>
      </c>
      <c r="H420" s="33">
        <f>H421</f>
        <v>127330</v>
      </c>
      <c r="I420" s="28">
        <f t="shared" si="12"/>
        <v>100</v>
      </c>
    </row>
    <row r="421" spans="2:9" ht="20.399999999999999">
      <c r="B421" s="26" t="s">
        <v>237</v>
      </c>
      <c r="C421" s="27" t="s">
        <v>50</v>
      </c>
      <c r="D421" s="30" t="s">
        <v>10</v>
      </c>
      <c r="E421" s="30" t="s">
        <v>580</v>
      </c>
      <c r="F421" s="27" t="s">
        <v>400</v>
      </c>
      <c r="G421" s="33">
        <v>127330</v>
      </c>
      <c r="H421" s="33">
        <v>127330</v>
      </c>
      <c r="I421" s="28">
        <f t="shared" si="12"/>
        <v>100</v>
      </c>
    </row>
    <row r="422" spans="2:9" ht="27.75" customHeight="1">
      <c r="B422" s="26" t="s">
        <v>312</v>
      </c>
      <c r="C422" s="27" t="s">
        <v>50</v>
      </c>
      <c r="D422" s="27" t="s">
        <v>10</v>
      </c>
      <c r="E422" s="33" t="s">
        <v>313</v>
      </c>
      <c r="F422" s="30"/>
      <c r="G422" s="28">
        <f>G423+G425+G429+G427+G431</f>
        <v>11114141</v>
      </c>
      <c r="H422" s="28">
        <f>H423+H425+H429+H427+H431</f>
        <v>11114141</v>
      </c>
      <c r="I422" s="28">
        <f t="shared" si="12"/>
        <v>100</v>
      </c>
    </row>
    <row r="423" spans="2:9" ht="24.75" customHeight="1">
      <c r="B423" s="26" t="s">
        <v>314</v>
      </c>
      <c r="C423" s="27" t="s">
        <v>50</v>
      </c>
      <c r="D423" s="27" t="s">
        <v>10</v>
      </c>
      <c r="E423" s="33" t="s">
        <v>315</v>
      </c>
      <c r="F423" s="30"/>
      <c r="G423" s="28">
        <f>G424</f>
        <v>9245191</v>
      </c>
      <c r="H423" s="28">
        <f>H424</f>
        <v>9245191</v>
      </c>
      <c r="I423" s="28">
        <f t="shared" si="12"/>
        <v>100</v>
      </c>
    </row>
    <row r="424" spans="2:9" ht="20.399999999999999">
      <c r="B424" s="26" t="s">
        <v>237</v>
      </c>
      <c r="C424" s="27" t="s">
        <v>50</v>
      </c>
      <c r="D424" s="27" t="s">
        <v>10</v>
      </c>
      <c r="E424" s="33" t="s">
        <v>315</v>
      </c>
      <c r="F424" s="30">
        <v>600</v>
      </c>
      <c r="G424" s="28">
        <v>9245191</v>
      </c>
      <c r="H424" s="28">
        <f>9045391+199800</f>
        <v>9245191</v>
      </c>
      <c r="I424" s="28">
        <f t="shared" si="12"/>
        <v>100</v>
      </c>
    </row>
    <row r="425" spans="2:9" ht="20.399999999999999">
      <c r="B425" s="26" t="s">
        <v>579</v>
      </c>
      <c r="C425" s="27" t="s">
        <v>50</v>
      </c>
      <c r="D425" s="27" t="s">
        <v>10</v>
      </c>
      <c r="E425" s="33" t="s">
        <v>582</v>
      </c>
      <c r="F425" s="30"/>
      <c r="G425" s="33">
        <f>G426</f>
        <v>1691950</v>
      </c>
      <c r="H425" s="33">
        <f>H426</f>
        <v>1691950</v>
      </c>
      <c r="I425" s="28">
        <f t="shared" si="12"/>
        <v>100</v>
      </c>
    </row>
    <row r="426" spans="2:9" ht="20.399999999999999">
      <c r="B426" s="26" t="s">
        <v>237</v>
      </c>
      <c r="C426" s="27" t="s">
        <v>50</v>
      </c>
      <c r="D426" s="27" t="s">
        <v>10</v>
      </c>
      <c r="E426" s="33" t="s">
        <v>582</v>
      </c>
      <c r="F426" s="30" t="s">
        <v>400</v>
      </c>
      <c r="G426" s="33">
        <v>1691950</v>
      </c>
      <c r="H426" s="33">
        <v>1691950</v>
      </c>
      <c r="I426" s="28">
        <f t="shared" si="12"/>
        <v>100</v>
      </c>
    </row>
    <row r="427" spans="2:9" ht="24">
      <c r="B427" s="47" t="s">
        <v>579</v>
      </c>
      <c r="C427" s="27" t="s">
        <v>50</v>
      </c>
      <c r="D427" s="27" t="s">
        <v>10</v>
      </c>
      <c r="E427" s="33" t="s">
        <v>598</v>
      </c>
      <c r="F427" s="30"/>
      <c r="G427" s="33">
        <f>G428</f>
        <v>31100</v>
      </c>
      <c r="H427" s="33">
        <f>H428</f>
        <v>31100</v>
      </c>
      <c r="I427" s="28">
        <f t="shared" si="12"/>
        <v>100</v>
      </c>
    </row>
    <row r="428" spans="2:9" ht="24">
      <c r="B428" s="47" t="s">
        <v>237</v>
      </c>
      <c r="C428" s="27" t="s">
        <v>50</v>
      </c>
      <c r="D428" s="27" t="s">
        <v>10</v>
      </c>
      <c r="E428" s="33" t="s">
        <v>598</v>
      </c>
      <c r="F428" s="30" t="s">
        <v>400</v>
      </c>
      <c r="G428" s="33">
        <v>31100</v>
      </c>
      <c r="H428" s="33">
        <v>31100</v>
      </c>
      <c r="I428" s="28">
        <f t="shared" si="12"/>
        <v>100</v>
      </c>
    </row>
    <row r="429" spans="2:9" s="7" customFormat="1">
      <c r="B429" s="47" t="s">
        <v>583</v>
      </c>
      <c r="C429" s="27" t="s">
        <v>50</v>
      </c>
      <c r="D429" s="27" t="s">
        <v>10</v>
      </c>
      <c r="E429" s="33" t="s">
        <v>584</v>
      </c>
      <c r="F429" s="30"/>
      <c r="G429" s="33">
        <f>G430</f>
        <v>143600</v>
      </c>
      <c r="H429" s="33">
        <f>H430</f>
        <v>143600</v>
      </c>
      <c r="I429" s="28">
        <f t="shared" si="12"/>
        <v>100</v>
      </c>
    </row>
    <row r="430" spans="2:9" s="7" customFormat="1" ht="24">
      <c r="B430" s="47" t="s">
        <v>237</v>
      </c>
      <c r="C430" s="27" t="s">
        <v>50</v>
      </c>
      <c r="D430" s="27" t="s">
        <v>10</v>
      </c>
      <c r="E430" s="33" t="s">
        <v>584</v>
      </c>
      <c r="F430" s="30" t="s">
        <v>400</v>
      </c>
      <c r="G430" s="28">
        <v>143600</v>
      </c>
      <c r="H430" s="28">
        <v>143600</v>
      </c>
      <c r="I430" s="28">
        <f t="shared" si="12"/>
        <v>100</v>
      </c>
    </row>
    <row r="431" spans="2:9" s="7" customFormat="1">
      <c r="B431" s="47" t="s">
        <v>583</v>
      </c>
      <c r="C431" s="27" t="s">
        <v>50</v>
      </c>
      <c r="D431" s="27" t="s">
        <v>10</v>
      </c>
      <c r="E431" s="33" t="s">
        <v>603</v>
      </c>
      <c r="F431" s="30"/>
      <c r="G431" s="28">
        <f>G432</f>
        <v>2300</v>
      </c>
      <c r="H431" s="28">
        <f>H432</f>
        <v>2300</v>
      </c>
      <c r="I431" s="28">
        <f t="shared" si="12"/>
        <v>100</v>
      </c>
    </row>
    <row r="432" spans="2:9" s="7" customFormat="1" ht="24">
      <c r="B432" s="47" t="s">
        <v>237</v>
      </c>
      <c r="C432" s="27" t="s">
        <v>50</v>
      </c>
      <c r="D432" s="27" t="s">
        <v>10</v>
      </c>
      <c r="E432" s="33" t="s">
        <v>603</v>
      </c>
      <c r="F432" s="30">
        <v>600</v>
      </c>
      <c r="G432" s="28">
        <v>2300</v>
      </c>
      <c r="H432" s="28">
        <v>2300</v>
      </c>
      <c r="I432" s="28">
        <f t="shared" si="12"/>
        <v>100</v>
      </c>
    </row>
    <row r="433" spans="2:9" s="7" customFormat="1" ht="24">
      <c r="B433" s="47" t="s">
        <v>494</v>
      </c>
      <c r="C433" s="27" t="s">
        <v>50</v>
      </c>
      <c r="D433" s="27" t="s">
        <v>10</v>
      </c>
      <c r="E433" s="33" t="s">
        <v>493</v>
      </c>
      <c r="F433" s="30"/>
      <c r="G433" s="33">
        <f>G434</f>
        <v>180000</v>
      </c>
      <c r="H433" s="33">
        <f>H434</f>
        <v>180000</v>
      </c>
      <c r="I433" s="28">
        <f t="shared" si="12"/>
        <v>100</v>
      </c>
    </row>
    <row r="434" spans="2:9" s="7" customFormat="1" ht="24">
      <c r="B434" s="47" t="s">
        <v>496</v>
      </c>
      <c r="C434" s="27" t="s">
        <v>50</v>
      </c>
      <c r="D434" s="27" t="s">
        <v>10</v>
      </c>
      <c r="E434" s="33" t="s">
        <v>497</v>
      </c>
      <c r="F434" s="30"/>
      <c r="G434" s="28">
        <f>G435</f>
        <v>180000</v>
      </c>
      <c r="H434" s="28">
        <f>H435</f>
        <v>180000</v>
      </c>
      <c r="I434" s="28">
        <f t="shared" si="12"/>
        <v>100</v>
      </c>
    </row>
    <row r="435" spans="2:9" s="7" customFormat="1" ht="24">
      <c r="B435" s="47" t="s">
        <v>237</v>
      </c>
      <c r="C435" s="27" t="s">
        <v>50</v>
      </c>
      <c r="D435" s="27" t="s">
        <v>10</v>
      </c>
      <c r="E435" s="33" t="s">
        <v>497</v>
      </c>
      <c r="F435" s="30" t="s">
        <v>400</v>
      </c>
      <c r="G435" s="28">
        <v>180000</v>
      </c>
      <c r="H435" s="28">
        <v>180000</v>
      </c>
      <c r="I435" s="28">
        <f t="shared" si="12"/>
        <v>100</v>
      </c>
    </row>
    <row r="436" spans="2:9">
      <c r="B436" s="26" t="s">
        <v>51</v>
      </c>
      <c r="C436" s="27" t="s">
        <v>50</v>
      </c>
      <c r="D436" s="27" t="s">
        <v>18</v>
      </c>
      <c r="E436" s="33"/>
      <c r="F436" s="30"/>
      <c r="G436" s="28">
        <f>G440+G437</f>
        <v>4126057</v>
      </c>
      <c r="H436" s="28">
        <f>H440+H437</f>
        <v>4119190.12</v>
      </c>
      <c r="I436" s="28">
        <f t="shared" si="12"/>
        <v>99.833572827520328</v>
      </c>
    </row>
    <row r="437" spans="2:9" ht="36">
      <c r="B437" s="47" t="s">
        <v>319</v>
      </c>
      <c r="C437" s="27" t="s">
        <v>50</v>
      </c>
      <c r="D437" s="30" t="s">
        <v>18</v>
      </c>
      <c r="E437" s="30" t="s">
        <v>320</v>
      </c>
      <c r="F437" s="27"/>
      <c r="G437" s="28">
        <f>G438</f>
        <v>132030</v>
      </c>
      <c r="H437" s="28">
        <f>H438</f>
        <v>132030</v>
      </c>
      <c r="I437" s="28">
        <f t="shared" si="12"/>
        <v>100</v>
      </c>
    </row>
    <row r="438" spans="2:9" ht="36">
      <c r="B438" s="47" t="s">
        <v>321</v>
      </c>
      <c r="C438" s="27" t="s">
        <v>50</v>
      </c>
      <c r="D438" s="30" t="s">
        <v>18</v>
      </c>
      <c r="E438" s="30" t="s">
        <v>322</v>
      </c>
      <c r="F438" s="27"/>
      <c r="G438" s="28">
        <f>G439</f>
        <v>132030</v>
      </c>
      <c r="H438" s="28">
        <f>H439</f>
        <v>132030</v>
      </c>
      <c r="I438" s="28">
        <f t="shared" si="12"/>
        <v>100</v>
      </c>
    </row>
    <row r="439" spans="2:9" ht="24">
      <c r="B439" s="47" t="s">
        <v>72</v>
      </c>
      <c r="C439" s="27" t="s">
        <v>50</v>
      </c>
      <c r="D439" s="30" t="s">
        <v>18</v>
      </c>
      <c r="E439" s="30" t="s">
        <v>322</v>
      </c>
      <c r="F439" s="27" t="s">
        <v>387</v>
      </c>
      <c r="G439" s="33">
        <v>132030</v>
      </c>
      <c r="H439" s="33">
        <v>132030</v>
      </c>
      <c r="I439" s="28">
        <f t="shared" si="12"/>
        <v>100</v>
      </c>
    </row>
    <row r="440" spans="2:9" ht="20.399999999999999">
      <c r="B440" s="26" t="s">
        <v>325</v>
      </c>
      <c r="C440" s="27" t="s">
        <v>50</v>
      </c>
      <c r="D440" s="27" t="s">
        <v>18</v>
      </c>
      <c r="E440" s="33" t="s">
        <v>326</v>
      </c>
      <c r="F440" s="30"/>
      <c r="G440" s="28">
        <f>G441+G448+G444</f>
        <v>3994027</v>
      </c>
      <c r="H440" s="28">
        <f>H441+H448+H444</f>
        <v>3987160.12</v>
      </c>
      <c r="I440" s="28">
        <f t="shared" si="12"/>
        <v>99.828071267420086</v>
      </c>
    </row>
    <row r="441" spans="2:9">
      <c r="B441" s="26" t="s">
        <v>327</v>
      </c>
      <c r="C441" s="27" t="s">
        <v>50</v>
      </c>
      <c r="D441" s="27" t="s">
        <v>18</v>
      </c>
      <c r="E441" s="33" t="s">
        <v>328</v>
      </c>
      <c r="F441" s="30"/>
      <c r="G441" s="28">
        <f>G442</f>
        <v>838900</v>
      </c>
      <c r="H441" s="28">
        <f>H442</f>
        <v>838675.13000000012</v>
      </c>
      <c r="I441" s="28">
        <f t="shared" ref="I441:I504" si="13">H441/G441*100</f>
        <v>99.973194659673396</v>
      </c>
    </row>
    <row r="442" spans="2:9">
      <c r="B442" s="26" t="s">
        <v>329</v>
      </c>
      <c r="C442" s="27" t="s">
        <v>50</v>
      </c>
      <c r="D442" s="27" t="s">
        <v>18</v>
      </c>
      <c r="E442" s="33" t="s">
        <v>330</v>
      </c>
      <c r="F442" s="30"/>
      <c r="G442" s="28">
        <f>G443</f>
        <v>838900</v>
      </c>
      <c r="H442" s="28">
        <f>H443</f>
        <v>838675.13000000012</v>
      </c>
      <c r="I442" s="28">
        <f t="shared" si="13"/>
        <v>99.973194659673396</v>
      </c>
    </row>
    <row r="443" spans="2:9" ht="40.799999999999997">
      <c r="B443" s="26" t="s">
        <v>65</v>
      </c>
      <c r="C443" s="27" t="s">
        <v>50</v>
      </c>
      <c r="D443" s="27" t="s">
        <v>18</v>
      </c>
      <c r="E443" s="33" t="s">
        <v>330</v>
      </c>
      <c r="F443" s="30">
        <v>100</v>
      </c>
      <c r="G443" s="28">
        <v>838900</v>
      </c>
      <c r="H443" s="28">
        <f>646851.18+191823.95</f>
        <v>838675.13000000012</v>
      </c>
      <c r="I443" s="28">
        <f t="shared" si="13"/>
        <v>99.973194659673396</v>
      </c>
    </row>
    <row r="444" spans="2:9" ht="36">
      <c r="B444" s="47" t="s">
        <v>585</v>
      </c>
      <c r="C444" s="27" t="s">
        <v>50</v>
      </c>
      <c r="D444" s="30" t="s">
        <v>18</v>
      </c>
      <c r="E444" s="30" t="s">
        <v>587</v>
      </c>
      <c r="F444" s="27"/>
      <c r="G444" s="33">
        <f>G445</f>
        <v>2161795.7000000002</v>
      </c>
      <c r="H444" s="33">
        <f>H445</f>
        <v>2158794.7799999998</v>
      </c>
      <c r="I444" s="28">
        <f t="shared" si="13"/>
        <v>99.861183922236478</v>
      </c>
    </row>
    <row r="445" spans="2:9" ht="38.25" customHeight="1">
      <c r="B445" s="47" t="s">
        <v>586</v>
      </c>
      <c r="C445" s="27" t="s">
        <v>50</v>
      </c>
      <c r="D445" s="30" t="s">
        <v>18</v>
      </c>
      <c r="E445" s="30" t="s">
        <v>588</v>
      </c>
      <c r="F445" s="27"/>
      <c r="G445" s="33">
        <f>G446+G447</f>
        <v>2161795.7000000002</v>
      </c>
      <c r="H445" s="33">
        <f>H446+H447</f>
        <v>2158794.7799999998</v>
      </c>
      <c r="I445" s="28">
        <f t="shared" si="13"/>
        <v>99.861183922236478</v>
      </c>
    </row>
    <row r="446" spans="2:9" ht="52.5" customHeight="1">
      <c r="B446" s="47" t="s">
        <v>65</v>
      </c>
      <c r="C446" s="27" t="s">
        <v>50</v>
      </c>
      <c r="D446" s="30" t="s">
        <v>18</v>
      </c>
      <c r="E446" s="30" t="s">
        <v>588</v>
      </c>
      <c r="F446" s="27" t="s">
        <v>66</v>
      </c>
      <c r="G446" s="33">
        <v>1940919.78</v>
      </c>
      <c r="H446" s="33">
        <f>1486064.16+6000+448855.62</f>
        <v>1940919.7799999998</v>
      </c>
      <c r="I446" s="28">
        <f t="shared" si="13"/>
        <v>99.999999999999986</v>
      </c>
    </row>
    <row r="447" spans="2:9" ht="24">
      <c r="B447" s="47" t="s">
        <v>72</v>
      </c>
      <c r="C447" s="27" t="s">
        <v>50</v>
      </c>
      <c r="D447" s="30" t="s">
        <v>18</v>
      </c>
      <c r="E447" s="30" t="s">
        <v>588</v>
      </c>
      <c r="F447" s="27" t="s">
        <v>387</v>
      </c>
      <c r="G447" s="33">
        <v>220875.92</v>
      </c>
      <c r="H447" s="33">
        <f>93600+124275</f>
        <v>217875</v>
      </c>
      <c r="I447" s="28">
        <f t="shared" si="13"/>
        <v>98.641354838499367</v>
      </c>
    </row>
    <row r="448" spans="2:9" ht="20.399999999999999">
      <c r="B448" s="26" t="s">
        <v>331</v>
      </c>
      <c r="C448" s="27" t="s">
        <v>50</v>
      </c>
      <c r="D448" s="27" t="s">
        <v>18</v>
      </c>
      <c r="E448" s="33" t="s">
        <v>332</v>
      </c>
      <c r="F448" s="30"/>
      <c r="G448" s="28">
        <f>G449</f>
        <v>993331.29999999993</v>
      </c>
      <c r="H448" s="28">
        <f>H449</f>
        <v>989690.21</v>
      </c>
      <c r="I448" s="28">
        <f t="shared" si="13"/>
        <v>99.633446565108741</v>
      </c>
    </row>
    <row r="449" spans="2:10" ht="20.399999999999999">
      <c r="B449" s="26" t="s">
        <v>333</v>
      </c>
      <c r="C449" s="27" t="s">
        <v>50</v>
      </c>
      <c r="D449" s="27" t="s">
        <v>18</v>
      </c>
      <c r="E449" s="33" t="s">
        <v>334</v>
      </c>
      <c r="F449" s="30"/>
      <c r="G449" s="28">
        <f>G450+G451+G452</f>
        <v>993331.29999999993</v>
      </c>
      <c r="H449" s="28">
        <f>H450+H451+H452</f>
        <v>989690.21</v>
      </c>
      <c r="I449" s="28">
        <f t="shared" si="13"/>
        <v>99.633446565108741</v>
      </c>
    </row>
    <row r="450" spans="2:10" ht="40.799999999999997">
      <c r="B450" s="26" t="s">
        <v>65</v>
      </c>
      <c r="C450" s="27" t="s">
        <v>50</v>
      </c>
      <c r="D450" s="27" t="s">
        <v>18</v>
      </c>
      <c r="E450" s="33" t="s">
        <v>334</v>
      </c>
      <c r="F450" s="30">
        <v>100</v>
      </c>
      <c r="G450" s="28">
        <v>841830.22</v>
      </c>
      <c r="H450" s="28">
        <v>841830.22</v>
      </c>
      <c r="I450" s="28">
        <f t="shared" si="13"/>
        <v>100</v>
      </c>
    </row>
    <row r="451" spans="2:10" ht="20.399999999999999">
      <c r="B451" s="26" t="s">
        <v>72</v>
      </c>
      <c r="C451" s="27" t="s">
        <v>50</v>
      </c>
      <c r="D451" s="27" t="s">
        <v>18</v>
      </c>
      <c r="E451" s="33" t="s">
        <v>334</v>
      </c>
      <c r="F451" s="30">
        <v>200</v>
      </c>
      <c r="G451" s="28">
        <v>116901.08</v>
      </c>
      <c r="H451" s="28">
        <v>116901.08</v>
      </c>
      <c r="I451" s="28">
        <f t="shared" si="13"/>
        <v>100</v>
      </c>
    </row>
    <row r="452" spans="2:10">
      <c r="B452" s="26" t="s">
        <v>84</v>
      </c>
      <c r="C452" s="27" t="s">
        <v>50</v>
      </c>
      <c r="D452" s="27" t="s">
        <v>18</v>
      </c>
      <c r="E452" s="33" t="s">
        <v>334</v>
      </c>
      <c r="F452" s="30">
        <v>800</v>
      </c>
      <c r="G452" s="28">
        <v>34600</v>
      </c>
      <c r="H452" s="28">
        <f>23892.54+681.5+6384.87</f>
        <v>30958.91</v>
      </c>
      <c r="I452" s="28">
        <f t="shared" si="13"/>
        <v>89.476618497109826</v>
      </c>
    </row>
    <row r="453" spans="2:10">
      <c r="B453" s="34" t="s">
        <v>335</v>
      </c>
      <c r="C453" s="27" t="s">
        <v>40</v>
      </c>
      <c r="D453" s="27"/>
      <c r="E453" s="33"/>
      <c r="F453" s="30"/>
      <c r="G453" s="25">
        <f>G454+G458+G472</f>
        <v>12275798.02</v>
      </c>
      <c r="H453" s="25">
        <f>H454+H458+H472</f>
        <v>11274798.85</v>
      </c>
      <c r="I453" s="25">
        <f t="shared" si="13"/>
        <v>91.845750733523388</v>
      </c>
      <c r="J453" s="41"/>
    </row>
    <row r="454" spans="2:10">
      <c r="B454" s="26" t="s">
        <v>39</v>
      </c>
      <c r="C454" s="27" t="s">
        <v>40</v>
      </c>
      <c r="D454" s="27" t="s">
        <v>10</v>
      </c>
      <c r="E454" s="33"/>
      <c r="F454" s="30"/>
      <c r="G454" s="28">
        <f t="shared" ref="G454:H456" si="14">G455</f>
        <v>433000</v>
      </c>
      <c r="H454" s="28">
        <f t="shared" si="14"/>
        <v>432644.43</v>
      </c>
      <c r="I454" s="28">
        <f t="shared" si="13"/>
        <v>99.917882217090067</v>
      </c>
    </row>
    <row r="455" spans="2:10" ht="20.399999999999999">
      <c r="B455" s="26" t="s">
        <v>135</v>
      </c>
      <c r="C455" s="27" t="s">
        <v>40</v>
      </c>
      <c r="D455" s="27" t="s">
        <v>10</v>
      </c>
      <c r="E455" s="33" t="s">
        <v>136</v>
      </c>
      <c r="F455" s="30"/>
      <c r="G455" s="28">
        <f t="shared" si="14"/>
        <v>433000</v>
      </c>
      <c r="H455" s="28">
        <f t="shared" si="14"/>
        <v>432644.43</v>
      </c>
      <c r="I455" s="28">
        <f t="shared" si="13"/>
        <v>99.917882217090067</v>
      </c>
    </row>
    <row r="456" spans="2:10">
      <c r="B456" s="26" t="s">
        <v>336</v>
      </c>
      <c r="C456" s="27" t="s">
        <v>40</v>
      </c>
      <c r="D456" s="27" t="s">
        <v>10</v>
      </c>
      <c r="E456" s="33" t="s">
        <v>337</v>
      </c>
      <c r="F456" s="30"/>
      <c r="G456" s="28">
        <f t="shared" si="14"/>
        <v>433000</v>
      </c>
      <c r="H456" s="28">
        <f t="shared" si="14"/>
        <v>432644.43</v>
      </c>
      <c r="I456" s="28">
        <f t="shared" si="13"/>
        <v>99.917882217090067</v>
      </c>
    </row>
    <row r="457" spans="2:10">
      <c r="B457" s="26" t="s">
        <v>165</v>
      </c>
      <c r="C457" s="27" t="s">
        <v>40</v>
      </c>
      <c r="D457" s="27" t="s">
        <v>10</v>
      </c>
      <c r="E457" s="33" t="s">
        <v>337</v>
      </c>
      <c r="F457" s="30">
        <v>300</v>
      </c>
      <c r="G457" s="28">
        <v>433000</v>
      </c>
      <c r="H457" s="28">
        <f>47841.96+384802.47</f>
        <v>432644.43</v>
      </c>
      <c r="I457" s="28">
        <f t="shared" si="13"/>
        <v>99.917882217090067</v>
      </c>
    </row>
    <row r="458" spans="2:10">
      <c r="B458" s="26" t="s">
        <v>41</v>
      </c>
      <c r="C458" s="27" t="s">
        <v>40</v>
      </c>
      <c r="D458" s="27" t="s">
        <v>14</v>
      </c>
      <c r="E458" s="33"/>
      <c r="F458" s="27"/>
      <c r="G458" s="28">
        <f>G462+G459</f>
        <v>8052098.0199999996</v>
      </c>
      <c r="H458" s="28">
        <f>H462+H459</f>
        <v>8050098.0199999996</v>
      </c>
      <c r="I458" s="28">
        <f t="shared" si="13"/>
        <v>99.975161752936543</v>
      </c>
    </row>
    <row r="459" spans="2:10" ht="24">
      <c r="B459" s="47" t="s">
        <v>127</v>
      </c>
      <c r="C459" s="27" t="s">
        <v>40</v>
      </c>
      <c r="D459" s="30" t="s">
        <v>14</v>
      </c>
      <c r="E459" s="30" t="s">
        <v>128</v>
      </c>
      <c r="F459" s="27"/>
      <c r="G459" s="33">
        <f>G460</f>
        <v>300000</v>
      </c>
      <c r="H459" s="33">
        <f>H460</f>
        <v>298000</v>
      </c>
      <c r="I459" s="28">
        <f t="shared" si="13"/>
        <v>99.333333333333329</v>
      </c>
    </row>
    <row r="460" spans="2:10" ht="48">
      <c r="B460" s="47" t="s">
        <v>589</v>
      </c>
      <c r="C460" s="27" t="s">
        <v>40</v>
      </c>
      <c r="D460" s="30" t="s">
        <v>14</v>
      </c>
      <c r="E460" s="30" t="s">
        <v>130</v>
      </c>
      <c r="F460" s="27"/>
      <c r="G460" s="33">
        <f>G461</f>
        <v>300000</v>
      </c>
      <c r="H460" s="33">
        <f>H461</f>
        <v>298000</v>
      </c>
      <c r="I460" s="28">
        <f t="shared" si="13"/>
        <v>99.333333333333329</v>
      </c>
    </row>
    <row r="461" spans="2:10">
      <c r="B461" s="47" t="s">
        <v>165</v>
      </c>
      <c r="C461" s="27" t="s">
        <v>40</v>
      </c>
      <c r="D461" s="30" t="s">
        <v>14</v>
      </c>
      <c r="E461" s="30" t="s">
        <v>130</v>
      </c>
      <c r="F461" s="27" t="s">
        <v>420</v>
      </c>
      <c r="G461" s="28">
        <v>300000</v>
      </c>
      <c r="H461" s="28">
        <v>298000</v>
      </c>
      <c r="I461" s="28">
        <f t="shared" si="13"/>
        <v>99.333333333333329</v>
      </c>
    </row>
    <row r="462" spans="2:10" ht="20.399999999999999">
      <c r="B462" s="26" t="s">
        <v>338</v>
      </c>
      <c r="C462" s="27" t="s">
        <v>40</v>
      </c>
      <c r="D462" s="27" t="s">
        <v>14</v>
      </c>
      <c r="E462" s="33" t="s">
        <v>339</v>
      </c>
      <c r="F462" s="27"/>
      <c r="G462" s="28">
        <f>G463</f>
        <v>7752098.0199999996</v>
      </c>
      <c r="H462" s="28">
        <f>H463</f>
        <v>7752098.0199999996</v>
      </c>
      <c r="I462" s="28">
        <f t="shared" si="13"/>
        <v>100</v>
      </c>
    </row>
    <row r="463" spans="2:10" ht="36" customHeight="1">
      <c r="B463" s="26" t="s">
        <v>340</v>
      </c>
      <c r="C463" s="27" t="s">
        <v>40</v>
      </c>
      <c r="D463" s="27" t="s">
        <v>14</v>
      </c>
      <c r="E463" s="33" t="s">
        <v>341</v>
      </c>
      <c r="F463" s="27"/>
      <c r="G463" s="28">
        <f>G466+G468+G464+G470</f>
        <v>7752098.0199999996</v>
      </c>
      <c r="H463" s="28">
        <f>H466+H468+H464+H470</f>
        <v>7752098.0199999996</v>
      </c>
      <c r="I463" s="28">
        <f t="shared" si="13"/>
        <v>100</v>
      </c>
    </row>
    <row r="464" spans="2:10" ht="30.6">
      <c r="B464" s="26" t="s">
        <v>438</v>
      </c>
      <c r="C464" s="27" t="s">
        <v>40</v>
      </c>
      <c r="D464" s="30" t="s">
        <v>14</v>
      </c>
      <c r="E464" s="33" t="s">
        <v>441</v>
      </c>
      <c r="F464" s="27"/>
      <c r="G464" s="28">
        <f>G465</f>
        <v>800000</v>
      </c>
      <c r="H464" s="28">
        <f>H465</f>
        <v>800000</v>
      </c>
      <c r="I464" s="28">
        <f t="shared" si="13"/>
        <v>100</v>
      </c>
    </row>
    <row r="465" spans="2:10">
      <c r="B465" s="26" t="s">
        <v>165</v>
      </c>
      <c r="C465" s="27" t="s">
        <v>40</v>
      </c>
      <c r="D465" s="30" t="s">
        <v>14</v>
      </c>
      <c r="E465" s="33" t="s">
        <v>441</v>
      </c>
      <c r="F465" s="27" t="s">
        <v>420</v>
      </c>
      <c r="G465" s="28">
        <v>800000</v>
      </c>
      <c r="H465" s="28">
        <v>800000</v>
      </c>
      <c r="I465" s="28">
        <f t="shared" si="13"/>
        <v>100</v>
      </c>
    </row>
    <row r="466" spans="2:10" ht="49.5" customHeight="1">
      <c r="B466" s="26" t="s">
        <v>344</v>
      </c>
      <c r="C466" s="27" t="s">
        <v>40</v>
      </c>
      <c r="D466" s="27" t="s">
        <v>14</v>
      </c>
      <c r="E466" s="33" t="s">
        <v>345</v>
      </c>
      <c r="F466" s="30"/>
      <c r="G466" s="28">
        <f>G467</f>
        <v>609210</v>
      </c>
      <c r="H466" s="28">
        <f>H467</f>
        <v>609210</v>
      </c>
      <c r="I466" s="28">
        <f t="shared" si="13"/>
        <v>100</v>
      </c>
    </row>
    <row r="467" spans="2:10">
      <c r="B467" s="26" t="s">
        <v>165</v>
      </c>
      <c r="C467" s="27" t="s">
        <v>40</v>
      </c>
      <c r="D467" s="27" t="s">
        <v>14</v>
      </c>
      <c r="E467" s="33" t="s">
        <v>345</v>
      </c>
      <c r="F467" s="30">
        <v>300</v>
      </c>
      <c r="G467" s="28">
        <v>609210</v>
      </c>
      <c r="H467" s="28">
        <v>609210</v>
      </c>
      <c r="I467" s="28">
        <f t="shared" si="13"/>
        <v>100</v>
      </c>
    </row>
    <row r="468" spans="2:10" ht="20.399999999999999">
      <c r="B468" s="26" t="s">
        <v>346</v>
      </c>
      <c r="C468" s="27" t="s">
        <v>40</v>
      </c>
      <c r="D468" s="27" t="s">
        <v>14</v>
      </c>
      <c r="E468" s="33" t="s">
        <v>347</v>
      </c>
      <c r="F468" s="30"/>
      <c r="G468" s="28">
        <f>G469</f>
        <v>4142290.42</v>
      </c>
      <c r="H468" s="28">
        <f>H469</f>
        <v>4142290.42</v>
      </c>
      <c r="I468" s="28">
        <f t="shared" si="13"/>
        <v>100</v>
      </c>
    </row>
    <row r="469" spans="2:10">
      <c r="B469" s="26" t="s">
        <v>165</v>
      </c>
      <c r="C469" s="27" t="s">
        <v>40</v>
      </c>
      <c r="D469" s="27" t="s">
        <v>14</v>
      </c>
      <c r="E469" s="33" t="s">
        <v>347</v>
      </c>
      <c r="F469" s="30">
        <v>300</v>
      </c>
      <c r="G469" s="28">
        <v>4142290.42</v>
      </c>
      <c r="H469" s="28">
        <v>4142290.42</v>
      </c>
      <c r="I469" s="28">
        <f t="shared" si="13"/>
        <v>100</v>
      </c>
    </row>
    <row r="470" spans="2:10" ht="30.6">
      <c r="B470" s="26" t="s">
        <v>438</v>
      </c>
      <c r="C470" s="27" t="s">
        <v>40</v>
      </c>
      <c r="D470" s="30" t="s">
        <v>14</v>
      </c>
      <c r="E470" s="33" t="s">
        <v>442</v>
      </c>
      <c r="F470" s="27"/>
      <c r="G470" s="28">
        <f>G471</f>
        <v>2200597.6</v>
      </c>
      <c r="H470" s="28">
        <f>H471</f>
        <v>2200597.6</v>
      </c>
      <c r="I470" s="28">
        <f t="shared" si="13"/>
        <v>100</v>
      </c>
    </row>
    <row r="471" spans="2:10">
      <c r="B471" s="26" t="s">
        <v>165</v>
      </c>
      <c r="C471" s="27" t="s">
        <v>40</v>
      </c>
      <c r="D471" s="30" t="s">
        <v>14</v>
      </c>
      <c r="E471" s="33" t="s">
        <v>442</v>
      </c>
      <c r="F471" s="27">
        <v>300</v>
      </c>
      <c r="G471" s="28">
        <v>2200597.6</v>
      </c>
      <c r="H471" s="28">
        <v>2200597.6</v>
      </c>
      <c r="I471" s="28">
        <f t="shared" si="13"/>
        <v>100</v>
      </c>
    </row>
    <row r="472" spans="2:10">
      <c r="B472" s="26" t="s">
        <v>53</v>
      </c>
      <c r="C472" s="27" t="s">
        <v>40</v>
      </c>
      <c r="D472" s="27" t="s">
        <v>18</v>
      </c>
      <c r="E472" s="33"/>
      <c r="F472" s="27"/>
      <c r="G472" s="28">
        <f t="shared" ref="G472:H474" si="15">G473</f>
        <v>3790700</v>
      </c>
      <c r="H472" s="28">
        <f t="shared" si="15"/>
        <v>2792056.4</v>
      </c>
      <c r="I472" s="28">
        <f t="shared" si="13"/>
        <v>73.655430395441471</v>
      </c>
    </row>
    <row r="473" spans="2:10">
      <c r="B473" s="26" t="s">
        <v>490</v>
      </c>
      <c r="C473" s="27" t="s">
        <v>40</v>
      </c>
      <c r="D473" s="27" t="s">
        <v>18</v>
      </c>
      <c r="E473" s="33" t="s">
        <v>234</v>
      </c>
      <c r="F473" s="27"/>
      <c r="G473" s="28">
        <f t="shared" si="15"/>
        <v>3790700</v>
      </c>
      <c r="H473" s="28">
        <f t="shared" si="15"/>
        <v>2792056.4</v>
      </c>
      <c r="I473" s="28">
        <f t="shared" si="13"/>
        <v>73.655430395441471</v>
      </c>
    </row>
    <row r="474" spans="2:10" ht="51">
      <c r="B474" s="26" t="s">
        <v>348</v>
      </c>
      <c r="C474" s="27" t="s">
        <v>40</v>
      </c>
      <c r="D474" s="27" t="s">
        <v>18</v>
      </c>
      <c r="E474" s="33" t="s">
        <v>501</v>
      </c>
      <c r="F474" s="27"/>
      <c r="G474" s="28">
        <f t="shared" si="15"/>
        <v>3790700</v>
      </c>
      <c r="H474" s="28">
        <f t="shared" si="15"/>
        <v>2792056.4</v>
      </c>
      <c r="I474" s="28">
        <f t="shared" si="13"/>
        <v>73.655430395441471</v>
      </c>
    </row>
    <row r="475" spans="2:10">
      <c r="B475" s="26" t="s">
        <v>165</v>
      </c>
      <c r="C475" s="27" t="s">
        <v>40</v>
      </c>
      <c r="D475" s="27" t="s">
        <v>18</v>
      </c>
      <c r="E475" s="33" t="s">
        <v>501</v>
      </c>
      <c r="F475" s="30">
        <v>300</v>
      </c>
      <c r="G475" s="28">
        <v>3790700</v>
      </c>
      <c r="H475" s="28">
        <v>2792056.4</v>
      </c>
      <c r="I475" s="28">
        <f t="shared" si="13"/>
        <v>73.655430395441471</v>
      </c>
    </row>
    <row r="476" spans="2:10">
      <c r="B476" s="34" t="s">
        <v>351</v>
      </c>
      <c r="C476" s="21" t="s">
        <v>24</v>
      </c>
      <c r="D476" s="27"/>
      <c r="E476" s="33"/>
      <c r="F476" s="30"/>
      <c r="G476" s="25">
        <f>G477</f>
        <v>1093000</v>
      </c>
      <c r="H476" s="25">
        <f>H477</f>
        <v>1086994</v>
      </c>
      <c r="I476" s="25">
        <f t="shared" si="13"/>
        <v>99.45050320219579</v>
      </c>
      <c r="J476" s="41"/>
    </row>
    <row r="477" spans="2:10">
      <c r="B477" s="26" t="s">
        <v>44</v>
      </c>
      <c r="C477" s="27" t="s">
        <v>24</v>
      </c>
      <c r="D477" s="27" t="s">
        <v>11</v>
      </c>
      <c r="E477" s="33"/>
      <c r="F477" s="27"/>
      <c r="G477" s="28">
        <f t="shared" ref="G477:H478" si="16">G478</f>
        <v>1093000</v>
      </c>
      <c r="H477" s="28">
        <f t="shared" si="16"/>
        <v>1086994</v>
      </c>
      <c r="I477" s="28">
        <f t="shared" si="13"/>
        <v>99.45050320219579</v>
      </c>
    </row>
    <row r="478" spans="2:10" ht="16.5" customHeight="1">
      <c r="B478" s="26" t="s">
        <v>352</v>
      </c>
      <c r="C478" s="27" t="s">
        <v>24</v>
      </c>
      <c r="D478" s="27" t="s">
        <v>11</v>
      </c>
      <c r="E478" s="33" t="s">
        <v>353</v>
      </c>
      <c r="F478" s="27"/>
      <c r="G478" s="28">
        <f t="shared" si="16"/>
        <v>1093000</v>
      </c>
      <c r="H478" s="28">
        <f t="shared" si="16"/>
        <v>1086994</v>
      </c>
      <c r="I478" s="28">
        <f t="shared" si="13"/>
        <v>99.45050320219579</v>
      </c>
    </row>
    <row r="479" spans="2:10">
      <c r="B479" s="26" t="s">
        <v>356</v>
      </c>
      <c r="C479" s="27" t="s">
        <v>24</v>
      </c>
      <c r="D479" s="27" t="s">
        <v>11</v>
      </c>
      <c r="E479" s="33" t="s">
        <v>357</v>
      </c>
      <c r="F479" s="27"/>
      <c r="G479" s="28">
        <f>G482+G480+G481</f>
        <v>1093000</v>
      </c>
      <c r="H479" s="28">
        <f>H482+H480+H481</f>
        <v>1086994</v>
      </c>
      <c r="I479" s="28">
        <f t="shared" si="13"/>
        <v>99.45050320219579</v>
      </c>
    </row>
    <row r="480" spans="2:10" ht="40.799999999999997">
      <c r="B480" s="26" t="s">
        <v>65</v>
      </c>
      <c r="C480" s="27" t="s">
        <v>24</v>
      </c>
      <c r="D480" s="27" t="s">
        <v>11</v>
      </c>
      <c r="E480" s="33" t="s">
        <v>357</v>
      </c>
      <c r="F480" s="27" t="s">
        <v>66</v>
      </c>
      <c r="G480" s="28">
        <v>373520</v>
      </c>
      <c r="H480" s="28">
        <v>373514</v>
      </c>
      <c r="I480" s="28">
        <f t="shared" si="13"/>
        <v>99.998393660312701</v>
      </c>
    </row>
    <row r="481" spans="2:10" ht="20.399999999999999">
      <c r="B481" s="26" t="s">
        <v>72</v>
      </c>
      <c r="C481" s="27" t="s">
        <v>24</v>
      </c>
      <c r="D481" s="27" t="s">
        <v>11</v>
      </c>
      <c r="E481" s="33" t="s">
        <v>357</v>
      </c>
      <c r="F481" s="27" t="s">
        <v>387</v>
      </c>
      <c r="G481" s="28">
        <v>420480</v>
      </c>
      <c r="H481" s="28">
        <v>414480</v>
      </c>
      <c r="I481" s="28">
        <f t="shared" si="13"/>
        <v>98.573059360730596</v>
      </c>
    </row>
    <row r="482" spans="2:10">
      <c r="B482" s="26" t="s">
        <v>165</v>
      </c>
      <c r="C482" s="27" t="s">
        <v>24</v>
      </c>
      <c r="D482" s="27" t="s">
        <v>11</v>
      </c>
      <c r="E482" s="33" t="s">
        <v>357</v>
      </c>
      <c r="F482" s="30">
        <v>300</v>
      </c>
      <c r="G482" s="28">
        <v>299000</v>
      </c>
      <c r="H482" s="28">
        <v>299000</v>
      </c>
      <c r="I482" s="28">
        <f t="shared" si="13"/>
        <v>100</v>
      </c>
    </row>
    <row r="483" spans="2:10">
      <c r="B483" s="34" t="s">
        <v>360</v>
      </c>
      <c r="C483" s="21" t="s">
        <v>33</v>
      </c>
      <c r="D483" s="27"/>
      <c r="E483" s="33"/>
      <c r="F483" s="30"/>
      <c r="G483" s="25">
        <f>G484+G488</f>
        <v>2160000</v>
      </c>
      <c r="H483" s="25">
        <f>H484+H488</f>
        <v>2160000</v>
      </c>
      <c r="I483" s="25">
        <f t="shared" si="13"/>
        <v>100</v>
      </c>
      <c r="J483" s="41"/>
    </row>
    <row r="484" spans="2:10">
      <c r="B484" s="26" t="s">
        <v>46</v>
      </c>
      <c r="C484" s="27" t="s">
        <v>33</v>
      </c>
      <c r="D484" s="27" t="s">
        <v>10</v>
      </c>
      <c r="E484" s="33"/>
      <c r="F484" s="27"/>
      <c r="G484" s="28">
        <f t="shared" ref="G484:H486" si="17">G485</f>
        <v>270000</v>
      </c>
      <c r="H484" s="28">
        <f t="shared" si="17"/>
        <v>270000</v>
      </c>
      <c r="I484" s="28">
        <f t="shared" si="13"/>
        <v>100</v>
      </c>
    </row>
    <row r="485" spans="2:10" ht="30.6">
      <c r="B485" s="26" t="s">
        <v>361</v>
      </c>
      <c r="C485" s="27" t="s">
        <v>33</v>
      </c>
      <c r="D485" s="27" t="s">
        <v>10</v>
      </c>
      <c r="E485" s="33" t="s">
        <v>362</v>
      </c>
      <c r="F485" s="27"/>
      <c r="G485" s="28">
        <f t="shared" si="17"/>
        <v>270000</v>
      </c>
      <c r="H485" s="28">
        <f t="shared" si="17"/>
        <v>270000</v>
      </c>
      <c r="I485" s="28">
        <f t="shared" si="13"/>
        <v>100</v>
      </c>
    </row>
    <row r="486" spans="2:10">
      <c r="B486" s="26" t="s">
        <v>363</v>
      </c>
      <c r="C486" s="27" t="s">
        <v>33</v>
      </c>
      <c r="D486" s="27" t="s">
        <v>10</v>
      </c>
      <c r="E486" s="33" t="s">
        <v>364</v>
      </c>
      <c r="F486" s="27"/>
      <c r="G486" s="28">
        <f t="shared" si="17"/>
        <v>270000</v>
      </c>
      <c r="H486" s="28">
        <f t="shared" si="17"/>
        <v>270000</v>
      </c>
      <c r="I486" s="28">
        <f t="shared" si="13"/>
        <v>100</v>
      </c>
    </row>
    <row r="487" spans="2:10" ht="20.399999999999999">
      <c r="B487" s="26" t="s">
        <v>237</v>
      </c>
      <c r="C487" s="27" t="s">
        <v>33</v>
      </c>
      <c r="D487" s="27" t="s">
        <v>10</v>
      </c>
      <c r="E487" s="33" t="s">
        <v>364</v>
      </c>
      <c r="F487" s="30">
        <v>600</v>
      </c>
      <c r="G487" s="28">
        <v>270000</v>
      </c>
      <c r="H487" s="28">
        <v>270000</v>
      </c>
      <c r="I487" s="28">
        <f t="shared" si="13"/>
        <v>100</v>
      </c>
    </row>
    <row r="488" spans="2:10">
      <c r="B488" s="26" t="s">
        <v>47</v>
      </c>
      <c r="C488" s="27" t="s">
        <v>33</v>
      </c>
      <c r="D488" s="27" t="s">
        <v>11</v>
      </c>
      <c r="E488" s="33"/>
      <c r="F488" s="27"/>
      <c r="G488" s="28">
        <f t="shared" ref="G488:H490" si="18">G489</f>
        <v>1890000</v>
      </c>
      <c r="H488" s="28">
        <f t="shared" si="18"/>
        <v>1890000</v>
      </c>
      <c r="I488" s="28">
        <f t="shared" si="13"/>
        <v>100</v>
      </c>
    </row>
    <row r="489" spans="2:10" ht="30.6">
      <c r="B489" s="26" t="s">
        <v>361</v>
      </c>
      <c r="C489" s="27" t="s">
        <v>33</v>
      </c>
      <c r="D489" s="27" t="s">
        <v>11</v>
      </c>
      <c r="E489" s="33" t="s">
        <v>362</v>
      </c>
      <c r="F489" s="27"/>
      <c r="G489" s="28">
        <f t="shared" si="18"/>
        <v>1890000</v>
      </c>
      <c r="H489" s="28">
        <f t="shared" si="18"/>
        <v>1890000</v>
      </c>
      <c r="I489" s="28">
        <f t="shared" si="13"/>
        <v>100</v>
      </c>
    </row>
    <row r="490" spans="2:10">
      <c r="B490" s="26" t="s">
        <v>365</v>
      </c>
      <c r="C490" s="27" t="s">
        <v>33</v>
      </c>
      <c r="D490" s="27" t="s">
        <v>11</v>
      </c>
      <c r="E490" s="33" t="s">
        <v>366</v>
      </c>
      <c r="F490" s="27"/>
      <c r="G490" s="28">
        <f t="shared" si="18"/>
        <v>1890000</v>
      </c>
      <c r="H490" s="28">
        <f t="shared" si="18"/>
        <v>1890000</v>
      </c>
      <c r="I490" s="28">
        <f t="shared" si="13"/>
        <v>100</v>
      </c>
    </row>
    <row r="491" spans="2:10" ht="20.399999999999999">
      <c r="B491" s="26" t="s">
        <v>237</v>
      </c>
      <c r="C491" s="27" t="s">
        <v>33</v>
      </c>
      <c r="D491" s="27" t="s">
        <v>11</v>
      </c>
      <c r="E491" s="33" t="s">
        <v>366</v>
      </c>
      <c r="F491" s="30">
        <v>600</v>
      </c>
      <c r="G491" s="28">
        <v>1890000</v>
      </c>
      <c r="H491" s="28">
        <v>1890000</v>
      </c>
      <c r="I491" s="28">
        <f t="shared" si="13"/>
        <v>100</v>
      </c>
    </row>
    <row r="492" spans="2:10" ht="18" customHeight="1">
      <c r="B492" s="34" t="s">
        <v>367</v>
      </c>
      <c r="C492" s="21" t="s">
        <v>27</v>
      </c>
      <c r="D492" s="27"/>
      <c r="E492" s="33"/>
      <c r="F492" s="30"/>
      <c r="G492" s="25">
        <f t="shared" ref="G492:H495" si="19">G493</f>
        <v>10200</v>
      </c>
      <c r="H492" s="25">
        <f t="shared" si="19"/>
        <v>10171.23</v>
      </c>
      <c r="I492" s="25">
        <f t="shared" si="13"/>
        <v>99.717941176470575</v>
      </c>
      <c r="J492" s="41"/>
    </row>
    <row r="493" spans="2:10" ht="20.399999999999999">
      <c r="B493" s="26" t="s">
        <v>455</v>
      </c>
      <c r="C493" s="27" t="s">
        <v>27</v>
      </c>
      <c r="D493" s="27" t="s">
        <v>10</v>
      </c>
      <c r="E493" s="33"/>
      <c r="F493" s="27"/>
      <c r="G493" s="28">
        <f t="shared" si="19"/>
        <v>10200</v>
      </c>
      <c r="H493" s="28">
        <f t="shared" si="19"/>
        <v>10171.23</v>
      </c>
      <c r="I493" s="28">
        <f t="shared" si="13"/>
        <v>99.717941176470575</v>
      </c>
    </row>
    <row r="494" spans="2:10" ht="30.6">
      <c r="B494" s="35" t="s">
        <v>368</v>
      </c>
      <c r="C494" s="27" t="s">
        <v>27</v>
      </c>
      <c r="D494" s="27" t="s">
        <v>10</v>
      </c>
      <c r="E494" s="33" t="s">
        <v>369</v>
      </c>
      <c r="F494" s="27"/>
      <c r="G494" s="28">
        <f t="shared" si="19"/>
        <v>10200</v>
      </c>
      <c r="H494" s="28">
        <f t="shared" si="19"/>
        <v>10171.23</v>
      </c>
      <c r="I494" s="28">
        <f t="shared" si="13"/>
        <v>99.717941176470575</v>
      </c>
    </row>
    <row r="495" spans="2:10">
      <c r="B495" s="35" t="s">
        <v>370</v>
      </c>
      <c r="C495" s="27" t="s">
        <v>27</v>
      </c>
      <c r="D495" s="27" t="s">
        <v>10</v>
      </c>
      <c r="E495" s="33" t="s">
        <v>371</v>
      </c>
      <c r="F495" s="27"/>
      <c r="G495" s="28">
        <f t="shared" si="19"/>
        <v>10200</v>
      </c>
      <c r="H495" s="28">
        <f t="shared" si="19"/>
        <v>10171.23</v>
      </c>
      <c r="I495" s="28">
        <f t="shared" si="13"/>
        <v>99.717941176470575</v>
      </c>
    </row>
    <row r="496" spans="2:10">
      <c r="B496" s="35" t="s">
        <v>372</v>
      </c>
      <c r="C496" s="27" t="s">
        <v>27</v>
      </c>
      <c r="D496" s="27" t="s">
        <v>10</v>
      </c>
      <c r="E496" s="33" t="s">
        <v>371</v>
      </c>
      <c r="F496" s="30">
        <v>700</v>
      </c>
      <c r="G496" s="28">
        <v>10200</v>
      </c>
      <c r="H496" s="28">
        <v>10171.23</v>
      </c>
      <c r="I496" s="28">
        <f t="shared" si="13"/>
        <v>99.717941176470575</v>
      </c>
    </row>
    <row r="497" spans="2:10" ht="27" customHeight="1">
      <c r="B497" s="34" t="s">
        <v>373</v>
      </c>
      <c r="C497" s="21" t="s">
        <v>29</v>
      </c>
      <c r="D497" s="27"/>
      <c r="E497" s="33"/>
      <c r="F497" s="30"/>
      <c r="G497" s="25">
        <f>G498+G505</f>
        <v>26662824</v>
      </c>
      <c r="H497" s="25">
        <f>H498+H505</f>
        <v>26662824</v>
      </c>
      <c r="I497" s="25">
        <f t="shared" si="13"/>
        <v>100</v>
      </c>
      <c r="J497" s="41"/>
    </row>
    <row r="498" spans="2:10" ht="20.399999999999999">
      <c r="B498" s="35" t="s">
        <v>55</v>
      </c>
      <c r="C498" s="27" t="s">
        <v>29</v>
      </c>
      <c r="D498" s="27" t="s">
        <v>10</v>
      </c>
      <c r="E498" s="33"/>
      <c r="F498" s="27"/>
      <c r="G498" s="28">
        <f>G499</f>
        <v>23857800</v>
      </c>
      <c r="H498" s="28">
        <f>H499</f>
        <v>23857800</v>
      </c>
      <c r="I498" s="28">
        <f t="shared" si="13"/>
        <v>100</v>
      </c>
    </row>
    <row r="499" spans="2:10" ht="30.6">
      <c r="B499" s="26" t="s">
        <v>368</v>
      </c>
      <c r="C499" s="27" t="s">
        <v>29</v>
      </c>
      <c r="D499" s="27" t="s">
        <v>10</v>
      </c>
      <c r="E499" s="33" t="s">
        <v>369</v>
      </c>
      <c r="F499" s="27"/>
      <c r="G499" s="28">
        <f>G500</f>
        <v>23857800</v>
      </c>
      <c r="H499" s="28">
        <f>H500</f>
        <v>23857800</v>
      </c>
      <c r="I499" s="28">
        <f t="shared" si="13"/>
        <v>100</v>
      </c>
    </row>
    <row r="500" spans="2:10" ht="20.399999999999999">
      <c r="B500" s="26" t="s">
        <v>374</v>
      </c>
      <c r="C500" s="27" t="s">
        <v>29</v>
      </c>
      <c r="D500" s="27" t="s">
        <v>10</v>
      </c>
      <c r="E500" s="33" t="s">
        <v>375</v>
      </c>
      <c r="F500" s="27"/>
      <c r="G500" s="28">
        <f>G501+G503</f>
        <v>23857800</v>
      </c>
      <c r="H500" s="28">
        <f>H501+H503</f>
        <v>23857800</v>
      </c>
      <c r="I500" s="28">
        <f t="shared" si="13"/>
        <v>100</v>
      </c>
    </row>
    <row r="501" spans="2:10" ht="20.399999999999999">
      <c r="B501" s="26" t="s">
        <v>376</v>
      </c>
      <c r="C501" s="27" t="s">
        <v>29</v>
      </c>
      <c r="D501" s="27" t="s">
        <v>10</v>
      </c>
      <c r="E501" s="33" t="s">
        <v>377</v>
      </c>
      <c r="F501" s="27"/>
      <c r="G501" s="28">
        <f>G502</f>
        <v>17093700</v>
      </c>
      <c r="H501" s="28">
        <f>H502</f>
        <v>17093700</v>
      </c>
      <c r="I501" s="28">
        <f t="shared" si="13"/>
        <v>100</v>
      </c>
    </row>
    <row r="502" spans="2:10">
      <c r="B502" s="26" t="s">
        <v>154</v>
      </c>
      <c r="C502" s="27" t="s">
        <v>29</v>
      </c>
      <c r="D502" s="27" t="s">
        <v>10</v>
      </c>
      <c r="E502" s="33" t="s">
        <v>377</v>
      </c>
      <c r="F502" s="30">
        <v>500</v>
      </c>
      <c r="G502" s="28">
        <v>17093700</v>
      </c>
      <c r="H502" s="28">
        <v>17093700</v>
      </c>
      <c r="I502" s="28">
        <f t="shared" si="13"/>
        <v>100</v>
      </c>
    </row>
    <row r="503" spans="2:10" ht="20.399999999999999">
      <c r="B503" s="26" t="s">
        <v>378</v>
      </c>
      <c r="C503" s="27" t="s">
        <v>29</v>
      </c>
      <c r="D503" s="27" t="s">
        <v>10</v>
      </c>
      <c r="E503" s="33" t="s">
        <v>379</v>
      </c>
      <c r="F503" s="30"/>
      <c r="G503" s="28">
        <f>G504</f>
        <v>6764100</v>
      </c>
      <c r="H503" s="28">
        <f>H504</f>
        <v>6764100</v>
      </c>
      <c r="I503" s="28">
        <f t="shared" si="13"/>
        <v>100</v>
      </c>
    </row>
    <row r="504" spans="2:10">
      <c r="B504" s="26" t="s">
        <v>154</v>
      </c>
      <c r="C504" s="27" t="s">
        <v>29</v>
      </c>
      <c r="D504" s="27" t="s">
        <v>10</v>
      </c>
      <c r="E504" s="33" t="s">
        <v>379</v>
      </c>
      <c r="F504" s="30">
        <v>500</v>
      </c>
      <c r="G504" s="28">
        <v>6764100</v>
      </c>
      <c r="H504" s="28">
        <v>6764100</v>
      </c>
      <c r="I504" s="28">
        <f t="shared" si="13"/>
        <v>100</v>
      </c>
    </row>
    <row r="505" spans="2:10">
      <c r="B505" s="26" t="s">
        <v>390</v>
      </c>
      <c r="C505" s="27" t="s">
        <v>29</v>
      </c>
      <c r="D505" s="27" t="s">
        <v>14</v>
      </c>
      <c r="E505" s="33"/>
      <c r="F505" s="27"/>
      <c r="G505" s="28">
        <f>G506+G512+G510</f>
        <v>2805024</v>
      </c>
      <c r="H505" s="28">
        <f>H506+H512+H510</f>
        <v>2805024</v>
      </c>
      <c r="I505" s="28">
        <f t="shared" ref="I505:I515" si="20">H505/G505*100</f>
        <v>100</v>
      </c>
    </row>
    <row r="506" spans="2:10" ht="30.6">
      <c r="B506" s="26" t="s">
        <v>368</v>
      </c>
      <c r="C506" s="27" t="s">
        <v>29</v>
      </c>
      <c r="D506" s="27" t="s">
        <v>14</v>
      </c>
      <c r="E506" s="33" t="s">
        <v>369</v>
      </c>
      <c r="F506" s="27"/>
      <c r="G506" s="28">
        <f t="shared" ref="G506:H508" si="21">G507</f>
        <v>1507900</v>
      </c>
      <c r="H506" s="28">
        <f t="shared" si="21"/>
        <v>1507900</v>
      </c>
      <c r="I506" s="28">
        <f t="shared" si="20"/>
        <v>100</v>
      </c>
    </row>
    <row r="507" spans="2:10" ht="20.399999999999999">
      <c r="B507" s="26" t="s">
        <v>374</v>
      </c>
      <c r="C507" s="27" t="s">
        <v>29</v>
      </c>
      <c r="D507" s="27" t="s">
        <v>14</v>
      </c>
      <c r="E507" s="33" t="s">
        <v>375</v>
      </c>
      <c r="F507" s="27"/>
      <c r="G507" s="28">
        <f>G508</f>
        <v>1507900</v>
      </c>
      <c r="H507" s="28">
        <f>H508</f>
        <v>1507900</v>
      </c>
      <c r="I507" s="28">
        <f t="shared" si="20"/>
        <v>100</v>
      </c>
    </row>
    <row r="508" spans="2:10">
      <c r="B508" s="26" t="s">
        <v>391</v>
      </c>
      <c r="C508" s="27" t="s">
        <v>29</v>
      </c>
      <c r="D508" s="27" t="s">
        <v>14</v>
      </c>
      <c r="E508" s="33" t="s">
        <v>388</v>
      </c>
      <c r="F508" s="27"/>
      <c r="G508" s="28">
        <f t="shared" si="21"/>
        <v>1507900</v>
      </c>
      <c r="H508" s="28">
        <f t="shared" si="21"/>
        <v>1507900</v>
      </c>
      <c r="I508" s="28">
        <f t="shared" si="20"/>
        <v>100</v>
      </c>
    </row>
    <row r="509" spans="2:10">
      <c r="B509" s="26" t="s">
        <v>154</v>
      </c>
      <c r="C509" s="27" t="s">
        <v>29</v>
      </c>
      <c r="D509" s="27" t="s">
        <v>14</v>
      </c>
      <c r="E509" s="33" t="s">
        <v>388</v>
      </c>
      <c r="F509" s="27" t="s">
        <v>389</v>
      </c>
      <c r="G509" s="28">
        <v>1507900</v>
      </c>
      <c r="H509" s="28">
        <v>1507900</v>
      </c>
      <c r="I509" s="28">
        <f t="shared" si="20"/>
        <v>100</v>
      </c>
    </row>
    <row r="510" spans="2:10" ht="20.399999999999999">
      <c r="B510" s="26" t="s">
        <v>558</v>
      </c>
      <c r="C510" s="27" t="s">
        <v>29</v>
      </c>
      <c r="D510" s="27" t="s">
        <v>14</v>
      </c>
      <c r="E510" s="30" t="s">
        <v>557</v>
      </c>
      <c r="F510" s="27"/>
      <c r="G510" s="28">
        <f>G511</f>
        <v>217124</v>
      </c>
      <c r="H510" s="28">
        <f>H511</f>
        <v>217124</v>
      </c>
      <c r="I510" s="28">
        <f t="shared" si="20"/>
        <v>100</v>
      </c>
    </row>
    <row r="511" spans="2:10">
      <c r="B511" s="26" t="s">
        <v>154</v>
      </c>
      <c r="C511" s="27" t="s">
        <v>29</v>
      </c>
      <c r="D511" s="27" t="s">
        <v>14</v>
      </c>
      <c r="E511" s="30" t="s">
        <v>557</v>
      </c>
      <c r="F511" s="27" t="s">
        <v>389</v>
      </c>
      <c r="G511" s="33">
        <v>217124</v>
      </c>
      <c r="H511" s="33">
        <v>217124</v>
      </c>
      <c r="I511" s="28">
        <f t="shared" si="20"/>
        <v>100</v>
      </c>
    </row>
    <row r="512" spans="2:10" ht="24">
      <c r="B512" s="47" t="s">
        <v>504</v>
      </c>
      <c r="C512" s="27" t="s">
        <v>29</v>
      </c>
      <c r="D512" s="27" t="s">
        <v>14</v>
      </c>
      <c r="E512" s="30" t="s">
        <v>222</v>
      </c>
      <c r="F512" s="27"/>
      <c r="G512" s="28">
        <f>G513</f>
        <v>1080000</v>
      </c>
      <c r="H512" s="28">
        <f>H513</f>
        <v>1080000</v>
      </c>
      <c r="I512" s="28">
        <f t="shared" si="20"/>
        <v>100</v>
      </c>
    </row>
    <row r="513" spans="2:10" ht="36">
      <c r="B513" s="52" t="s">
        <v>550</v>
      </c>
      <c r="C513" s="27" t="s">
        <v>29</v>
      </c>
      <c r="D513" s="27" t="s">
        <v>14</v>
      </c>
      <c r="E513" s="30" t="s">
        <v>551</v>
      </c>
      <c r="F513" s="27"/>
      <c r="G513" s="33">
        <f>G514</f>
        <v>1080000</v>
      </c>
      <c r="H513" s="33">
        <f>H514</f>
        <v>1080000</v>
      </c>
      <c r="I513" s="28">
        <f t="shared" si="20"/>
        <v>100</v>
      </c>
    </row>
    <row r="514" spans="2:10">
      <c r="B514" s="52" t="s">
        <v>154</v>
      </c>
      <c r="C514" s="27" t="s">
        <v>29</v>
      </c>
      <c r="D514" s="27" t="s">
        <v>14</v>
      </c>
      <c r="E514" s="30" t="s">
        <v>551</v>
      </c>
      <c r="F514" s="27" t="s">
        <v>389</v>
      </c>
      <c r="G514" s="33">
        <v>1080000</v>
      </c>
      <c r="H514" s="33">
        <v>1080000</v>
      </c>
      <c r="I514" s="28">
        <f t="shared" si="20"/>
        <v>100</v>
      </c>
    </row>
    <row r="515" spans="2:10">
      <c r="B515" s="61" t="s">
        <v>8</v>
      </c>
      <c r="C515" s="61"/>
      <c r="D515" s="61"/>
      <c r="E515" s="61"/>
      <c r="F515" s="61"/>
      <c r="G515" s="25">
        <f>G10+G15+G26+G44+G62+G66+G70+G120+G126+G133+G141+G178+G207+G233+G244+G280+G363+G375+G405+G436+G454+G458+G472+G477+G484+G488+G493+G498+G170+G505+G200+G159+G330+G163</f>
        <v>625812704.91999996</v>
      </c>
      <c r="H515" s="25">
        <f>H10+H15+H26+H44+H62+H66+H70+H120+H126+H133+H141+H178+H207+H233+H244+H280+H363+H375+H405+H436+H454+H458+H472+H477+H484+H488+H493+H498+H170+H505+H200+H159+H330+H163</f>
        <v>595890247.94000006</v>
      </c>
      <c r="I515" s="25">
        <f t="shared" si="20"/>
        <v>95.218624239368069</v>
      </c>
      <c r="J515" s="41"/>
    </row>
    <row r="516" spans="2:10">
      <c r="B516" s="55"/>
      <c r="C516" s="55"/>
      <c r="D516" s="55"/>
      <c r="E516" s="55"/>
      <c r="F516" s="55"/>
      <c r="G516" s="43"/>
      <c r="H516" s="43"/>
      <c r="I516" s="43"/>
      <c r="J516" s="41"/>
    </row>
    <row r="517" spans="2:10" hidden="1">
      <c r="B517" s="55"/>
      <c r="C517" s="55"/>
      <c r="D517" s="55"/>
      <c r="E517" s="55"/>
      <c r="F517" s="55"/>
      <c r="G517" s="43">
        <v>625812704.91999996</v>
      </c>
      <c r="H517" s="43">
        <v>0</v>
      </c>
      <c r="I517" s="43">
        <v>625812704.91999996</v>
      </c>
      <c r="J517" s="41"/>
    </row>
    <row r="518" spans="2:10" hidden="1">
      <c r="B518" s="55"/>
      <c r="C518" s="55"/>
      <c r="D518" s="55"/>
      <c r="E518" s="55"/>
      <c r="F518" s="55"/>
      <c r="G518" s="43"/>
      <c r="H518" s="43"/>
      <c r="I518" s="43"/>
      <c r="J518" s="41"/>
    </row>
    <row r="519" spans="2:10" s="7" customFormat="1" hidden="1">
      <c r="B519" s="9"/>
      <c r="C519" s="10"/>
      <c r="D519" s="10"/>
      <c r="E519" s="10"/>
      <c r="F519" s="11"/>
      <c r="G519" s="11">
        <f>G517-G515</f>
        <v>0</v>
      </c>
      <c r="H519" s="11">
        <f t="shared" ref="H519:I519" si="22">H517-H515</f>
        <v>-595890247.94000006</v>
      </c>
      <c r="I519" s="11">
        <f t="shared" si="22"/>
        <v>625812609.70137572</v>
      </c>
    </row>
    <row r="520" spans="2:10">
      <c r="F520" s="11"/>
      <c r="G520" s="11"/>
      <c r="I520" s="42"/>
    </row>
    <row r="521" spans="2:10" s="7" customFormat="1">
      <c r="B521" s="9"/>
      <c r="C521" s="10"/>
      <c r="D521" s="10"/>
      <c r="E521" s="10"/>
      <c r="F521" s="11"/>
      <c r="G521" s="11"/>
      <c r="H521" s="11"/>
      <c r="I521" s="42"/>
    </row>
    <row r="522" spans="2:10" s="7" customFormat="1">
      <c r="B522" s="9"/>
      <c r="C522" s="10"/>
      <c r="D522" s="10"/>
      <c r="E522" s="10"/>
      <c r="F522" s="11"/>
      <c r="G522" s="11"/>
      <c r="H522" s="11"/>
      <c r="I522" s="11"/>
    </row>
    <row r="523" spans="2:10" s="7" customFormat="1">
      <c r="B523" s="9"/>
      <c r="C523" s="10"/>
      <c r="D523" s="10"/>
      <c r="E523" s="10"/>
      <c r="F523" s="11"/>
      <c r="G523" s="11"/>
      <c r="H523" s="11"/>
      <c r="I523" s="42"/>
    </row>
    <row r="524" spans="2:10" s="7" customFormat="1">
      <c r="B524" s="9"/>
      <c r="C524" s="10"/>
      <c r="D524" s="10"/>
      <c r="E524" s="10"/>
      <c r="F524" s="11"/>
      <c r="G524" s="11"/>
      <c r="H524" s="11"/>
      <c r="I524" s="42"/>
      <c r="J524" s="53"/>
    </row>
    <row r="525" spans="2:10" s="7" customFormat="1">
      <c r="B525" s="9"/>
      <c r="C525" s="10"/>
      <c r="D525" s="10"/>
      <c r="E525" s="10"/>
      <c r="F525" s="10"/>
      <c r="G525" s="11"/>
      <c r="H525" s="11"/>
      <c r="I525" s="42"/>
    </row>
    <row r="526" spans="2:10">
      <c r="I526" s="42"/>
    </row>
    <row r="527" spans="2:10">
      <c r="G527" s="11"/>
      <c r="I527" s="42"/>
    </row>
    <row r="528" spans="2:10">
      <c r="I528" s="42"/>
    </row>
    <row r="529" spans="9:9">
      <c r="I529" s="42"/>
    </row>
    <row r="530" spans="9:9">
      <c r="I530" s="42"/>
    </row>
    <row r="531" spans="9:9">
      <c r="I531" s="42"/>
    </row>
    <row r="532" spans="9:9">
      <c r="I532" s="42"/>
    </row>
    <row r="533" spans="9:9">
      <c r="I533" s="42"/>
    </row>
    <row r="534" spans="9:9">
      <c r="I534" s="42"/>
    </row>
    <row r="535" spans="9:9">
      <c r="I535" s="42"/>
    </row>
    <row r="536" spans="9:9">
      <c r="I536" s="42"/>
    </row>
    <row r="537" spans="9:9">
      <c r="I537" s="42"/>
    </row>
    <row r="538" spans="9:9">
      <c r="I538" s="42"/>
    </row>
    <row r="539" spans="9:9">
      <c r="I539" s="43"/>
    </row>
    <row r="540" spans="9:9">
      <c r="I540" s="42"/>
    </row>
    <row r="541" spans="9:9">
      <c r="I541" s="42"/>
    </row>
    <row r="542" spans="9:9">
      <c r="I542" s="42"/>
    </row>
    <row r="543" spans="9:9">
      <c r="I543" s="42"/>
    </row>
    <row r="544" spans="9:9">
      <c r="I544" s="42"/>
    </row>
    <row r="545" spans="9:9">
      <c r="I545" s="42"/>
    </row>
    <row r="546" spans="9:9">
      <c r="I546" s="42"/>
    </row>
    <row r="547" spans="9:9">
      <c r="I547" s="42"/>
    </row>
    <row r="548" spans="9:9">
      <c r="I548" s="42"/>
    </row>
    <row r="549" spans="9:9">
      <c r="I549" s="42"/>
    </row>
    <row r="550" spans="9:9">
      <c r="I550" s="42"/>
    </row>
    <row r="551" spans="9:9">
      <c r="I551" s="42"/>
    </row>
    <row r="552" spans="9:9">
      <c r="I552" s="42"/>
    </row>
    <row r="553" spans="9:9">
      <c r="I553" s="42"/>
    </row>
    <row r="554" spans="9:9">
      <c r="I554" s="42"/>
    </row>
    <row r="555" spans="9:9">
      <c r="I555" s="42"/>
    </row>
    <row r="556" spans="9:9">
      <c r="I556" s="42"/>
    </row>
    <row r="557" spans="9:9">
      <c r="I557" s="42"/>
    </row>
    <row r="558" spans="9:9">
      <c r="I558" s="42"/>
    </row>
    <row r="559" spans="9:9">
      <c r="I559" s="42"/>
    </row>
    <row r="560" spans="9:9">
      <c r="I560" s="42"/>
    </row>
    <row r="561" spans="9:9">
      <c r="I561" s="42"/>
    </row>
    <row r="562" spans="9:9">
      <c r="I562" s="42"/>
    </row>
    <row r="563" spans="9:9">
      <c r="I563" s="42"/>
    </row>
    <row r="564" spans="9:9">
      <c r="I564" s="42"/>
    </row>
    <row r="565" spans="9:9">
      <c r="I565" s="42"/>
    </row>
    <row r="566" spans="9:9">
      <c r="I566" s="42"/>
    </row>
    <row r="567" spans="9:9">
      <c r="I567" s="42"/>
    </row>
    <row r="568" spans="9:9">
      <c r="I568" s="42"/>
    </row>
    <row r="569" spans="9:9">
      <c r="I569" s="43"/>
    </row>
    <row r="570" spans="9:9">
      <c r="I570" s="42"/>
    </row>
    <row r="571" spans="9:9">
      <c r="I571" s="42"/>
    </row>
    <row r="572" spans="9:9">
      <c r="I572" s="42"/>
    </row>
    <row r="573" spans="9:9">
      <c r="I573" s="42"/>
    </row>
    <row r="574" spans="9:9">
      <c r="I574" s="42"/>
    </row>
    <row r="575" spans="9:9">
      <c r="I575" s="42"/>
    </row>
    <row r="576" spans="9:9">
      <c r="I576" s="42"/>
    </row>
    <row r="577" spans="9:9">
      <c r="I577" s="42"/>
    </row>
    <row r="578" spans="9:9">
      <c r="I578" s="42"/>
    </row>
    <row r="579" spans="9:9">
      <c r="I579" s="42"/>
    </row>
    <row r="580" spans="9:9">
      <c r="I580" s="42"/>
    </row>
    <row r="581" spans="9:9">
      <c r="I581" s="42"/>
    </row>
    <row r="582" spans="9:9">
      <c r="I582" s="42"/>
    </row>
    <row r="583" spans="9:9">
      <c r="I583" s="42"/>
    </row>
    <row r="584" spans="9:9">
      <c r="I584" s="42"/>
    </row>
    <row r="585" spans="9:9">
      <c r="I585" s="42"/>
    </row>
    <row r="586" spans="9:9">
      <c r="I586" s="42"/>
    </row>
    <row r="587" spans="9:9">
      <c r="I587" s="42"/>
    </row>
    <row r="588" spans="9:9">
      <c r="I588" s="42"/>
    </row>
    <row r="589" spans="9:9">
      <c r="I589" s="42"/>
    </row>
    <row r="590" spans="9:9">
      <c r="I590" s="42"/>
    </row>
    <row r="591" spans="9:9">
      <c r="I591" s="42"/>
    </row>
    <row r="592" spans="9:9">
      <c r="I592" s="42"/>
    </row>
    <row r="593" spans="9:9">
      <c r="I593" s="42"/>
    </row>
    <row r="594" spans="9:9">
      <c r="I594" s="42"/>
    </row>
    <row r="595" spans="9:9">
      <c r="I595" s="42"/>
    </row>
    <row r="596" spans="9:9">
      <c r="I596" s="42"/>
    </row>
    <row r="597" spans="9:9">
      <c r="I597" s="42"/>
    </row>
    <row r="598" spans="9:9">
      <c r="I598" s="42"/>
    </row>
    <row r="599" spans="9:9">
      <c r="I599" s="42"/>
    </row>
    <row r="600" spans="9:9">
      <c r="I600" s="42"/>
    </row>
    <row r="601" spans="9:9">
      <c r="I601" s="42"/>
    </row>
    <row r="602" spans="9:9">
      <c r="I602" s="42"/>
    </row>
    <row r="603" spans="9:9">
      <c r="I603" s="42"/>
    </row>
    <row r="604" spans="9:9">
      <c r="I604" s="42"/>
    </row>
    <row r="605" spans="9:9">
      <c r="I605" s="42"/>
    </row>
    <row r="606" spans="9:9">
      <c r="I606" s="42"/>
    </row>
    <row r="607" spans="9:9">
      <c r="I607" s="42"/>
    </row>
    <row r="608" spans="9:9">
      <c r="I608" s="42"/>
    </row>
    <row r="609" spans="9:9">
      <c r="I609" s="42"/>
    </row>
    <row r="610" spans="9:9">
      <c r="I610" s="42"/>
    </row>
    <row r="611" spans="9:9">
      <c r="I611" s="42"/>
    </row>
    <row r="612" spans="9:9">
      <c r="I612" s="42"/>
    </row>
    <row r="613" spans="9:9">
      <c r="I613" s="42"/>
    </row>
    <row r="614" spans="9:9">
      <c r="I614" s="42"/>
    </row>
    <row r="615" spans="9:9">
      <c r="I615" s="42"/>
    </row>
    <row r="616" spans="9:9">
      <c r="I616" s="42"/>
    </row>
    <row r="617" spans="9:9">
      <c r="I617" s="42"/>
    </row>
    <row r="618" spans="9:9">
      <c r="I618" s="42"/>
    </row>
    <row r="619" spans="9:9">
      <c r="I619" s="42"/>
    </row>
    <row r="620" spans="9:9">
      <c r="I620" s="42"/>
    </row>
    <row r="621" spans="9:9">
      <c r="I621" s="42"/>
    </row>
    <row r="622" spans="9:9">
      <c r="I622" s="42"/>
    </row>
    <row r="623" spans="9:9">
      <c r="I623" s="42"/>
    </row>
    <row r="624" spans="9:9">
      <c r="I624" s="42"/>
    </row>
    <row r="625" spans="9:9">
      <c r="I625" s="42"/>
    </row>
    <row r="626" spans="9:9">
      <c r="I626" s="42"/>
    </row>
    <row r="627" spans="9:9">
      <c r="I627" s="42"/>
    </row>
    <row r="628" spans="9:9">
      <c r="I628" s="42"/>
    </row>
    <row r="629" spans="9:9">
      <c r="I629" s="42"/>
    </row>
    <row r="630" spans="9:9">
      <c r="I630" s="42"/>
    </row>
    <row r="631" spans="9:9">
      <c r="I631" s="42"/>
    </row>
    <row r="632" spans="9:9">
      <c r="I632" s="42"/>
    </row>
    <row r="633" spans="9:9">
      <c r="I633" s="42"/>
    </row>
    <row r="634" spans="9:9">
      <c r="I634" s="42"/>
    </row>
    <row r="635" spans="9:9">
      <c r="I635" s="42"/>
    </row>
    <row r="636" spans="9:9">
      <c r="I636" s="42"/>
    </row>
    <row r="637" spans="9:9">
      <c r="I637" s="42"/>
    </row>
    <row r="638" spans="9:9">
      <c r="I638" s="42"/>
    </row>
    <row r="639" spans="9:9">
      <c r="I639" s="42"/>
    </row>
    <row r="640" spans="9:9">
      <c r="I640" s="42"/>
    </row>
    <row r="641" spans="9:9">
      <c r="I641" s="42"/>
    </row>
    <row r="642" spans="9:9">
      <c r="I642" s="42"/>
    </row>
    <row r="643" spans="9:9">
      <c r="I643" s="42"/>
    </row>
    <row r="644" spans="9:9">
      <c r="I644" s="42"/>
    </row>
    <row r="645" spans="9:9">
      <c r="I645" s="42"/>
    </row>
    <row r="646" spans="9:9">
      <c r="I646" s="42"/>
    </row>
    <row r="647" spans="9:9">
      <c r="I647" s="42"/>
    </row>
    <row r="648" spans="9:9">
      <c r="I648" s="42"/>
    </row>
    <row r="649" spans="9:9">
      <c r="I649" s="42"/>
    </row>
    <row r="650" spans="9:9">
      <c r="I650" s="42"/>
    </row>
    <row r="651" spans="9:9">
      <c r="I651" s="42"/>
    </row>
    <row r="652" spans="9:9">
      <c r="I652" s="42"/>
    </row>
    <row r="653" spans="9:9">
      <c r="I653" s="42"/>
    </row>
    <row r="654" spans="9:9">
      <c r="I654" s="42"/>
    </row>
    <row r="655" spans="9:9">
      <c r="I655" s="42"/>
    </row>
    <row r="656" spans="9:9">
      <c r="I656" s="42"/>
    </row>
    <row r="657" spans="9:9">
      <c r="I657" s="42"/>
    </row>
    <row r="658" spans="9:9">
      <c r="I658" s="42"/>
    </row>
    <row r="659" spans="9:9">
      <c r="I659" s="42"/>
    </row>
    <row r="660" spans="9:9">
      <c r="I660" s="42"/>
    </row>
    <row r="661" spans="9:9">
      <c r="I661" s="43"/>
    </row>
    <row r="662" spans="9:9">
      <c r="I662" s="42"/>
    </row>
    <row r="663" spans="9:9">
      <c r="I663" s="42"/>
    </row>
    <row r="664" spans="9:9">
      <c r="I664" s="42"/>
    </row>
    <row r="665" spans="9:9">
      <c r="I665" s="42"/>
    </row>
    <row r="666" spans="9:9">
      <c r="I666" s="42"/>
    </row>
    <row r="667" spans="9:9">
      <c r="I667" s="42"/>
    </row>
    <row r="668" spans="9:9">
      <c r="I668" s="42"/>
    </row>
    <row r="669" spans="9:9">
      <c r="I669" s="42"/>
    </row>
    <row r="670" spans="9:9">
      <c r="I670" s="42"/>
    </row>
    <row r="671" spans="9:9">
      <c r="I671" s="42"/>
    </row>
    <row r="672" spans="9:9">
      <c r="I672" s="42"/>
    </row>
    <row r="673" spans="9:9">
      <c r="I673" s="42"/>
    </row>
    <row r="674" spans="9:9">
      <c r="I674" s="42"/>
    </row>
    <row r="675" spans="9:9">
      <c r="I675" s="42"/>
    </row>
    <row r="676" spans="9:9">
      <c r="I676" s="42"/>
    </row>
    <row r="677" spans="9:9">
      <c r="I677" s="42"/>
    </row>
    <row r="678" spans="9:9">
      <c r="I678" s="42"/>
    </row>
    <row r="679" spans="9:9">
      <c r="I679" s="42"/>
    </row>
    <row r="680" spans="9:9">
      <c r="I680" s="42"/>
    </row>
    <row r="681" spans="9:9">
      <c r="I681" s="42"/>
    </row>
    <row r="682" spans="9:9">
      <c r="I682" s="42"/>
    </row>
    <row r="683" spans="9:9">
      <c r="I683" s="42"/>
    </row>
    <row r="684" spans="9:9">
      <c r="I684" s="42"/>
    </row>
    <row r="685" spans="9:9">
      <c r="I685" s="42"/>
    </row>
    <row r="686" spans="9:9">
      <c r="I686" s="43"/>
    </row>
    <row r="687" spans="9:9">
      <c r="I687" s="42"/>
    </row>
    <row r="688" spans="9:9">
      <c r="I688" s="42"/>
    </row>
    <row r="689" spans="9:9">
      <c r="I689" s="42"/>
    </row>
    <row r="690" spans="9:9">
      <c r="I690" s="42"/>
    </row>
    <row r="691" spans="9:9">
      <c r="I691" s="42"/>
    </row>
    <row r="692" spans="9:9">
      <c r="I692" s="42"/>
    </row>
    <row r="693" spans="9:9">
      <c r="I693" s="42"/>
    </row>
    <row r="694" spans="9:9">
      <c r="I694" s="42"/>
    </row>
    <row r="695" spans="9:9">
      <c r="I695" s="42"/>
    </row>
    <row r="696" spans="9:9">
      <c r="I696" s="42"/>
    </row>
    <row r="697" spans="9:9">
      <c r="I697" s="42"/>
    </row>
    <row r="698" spans="9:9">
      <c r="I698" s="42"/>
    </row>
    <row r="699" spans="9:9">
      <c r="I699" s="42"/>
    </row>
    <row r="700" spans="9:9">
      <c r="I700" s="42"/>
    </row>
    <row r="701" spans="9:9">
      <c r="I701" s="42"/>
    </row>
    <row r="702" spans="9:9">
      <c r="I702" s="42"/>
    </row>
    <row r="703" spans="9:9">
      <c r="I703" s="42"/>
    </row>
    <row r="704" spans="9:9">
      <c r="I704" s="42"/>
    </row>
    <row r="705" spans="9:9">
      <c r="I705" s="42"/>
    </row>
    <row r="706" spans="9:9">
      <c r="I706" s="43"/>
    </row>
    <row r="707" spans="9:9">
      <c r="I707" s="42"/>
    </row>
    <row r="708" spans="9:9">
      <c r="I708" s="42"/>
    </row>
    <row r="709" spans="9:9">
      <c r="I709" s="42"/>
    </row>
    <row r="710" spans="9:9">
      <c r="I710" s="42"/>
    </row>
    <row r="711" spans="9:9">
      <c r="I711" s="42"/>
    </row>
    <row r="712" spans="9:9">
      <c r="I712" s="42"/>
    </row>
    <row r="713" spans="9:9">
      <c r="I713" s="42"/>
    </row>
    <row r="714" spans="9:9">
      <c r="I714" s="42"/>
    </row>
    <row r="715" spans="9:9">
      <c r="I715" s="42"/>
    </row>
    <row r="716" spans="9:9">
      <c r="I716" s="42"/>
    </row>
    <row r="717" spans="9:9">
      <c r="I717" s="42"/>
    </row>
    <row r="718" spans="9:9">
      <c r="I718" s="42"/>
    </row>
    <row r="719" spans="9:9">
      <c r="I719" s="42"/>
    </row>
    <row r="720" spans="9:9">
      <c r="I720" s="43"/>
    </row>
    <row r="721" spans="9:9">
      <c r="I721" s="42"/>
    </row>
    <row r="722" spans="9:9">
      <c r="I722" s="42"/>
    </row>
    <row r="723" spans="9:9">
      <c r="I723" s="42"/>
    </row>
    <row r="724" spans="9:9">
      <c r="I724" s="42"/>
    </row>
    <row r="725" spans="9:9">
      <c r="I725" s="42"/>
    </row>
    <row r="726" spans="9:9">
      <c r="I726" s="42"/>
    </row>
    <row r="727" spans="9:9">
      <c r="I727" s="42"/>
    </row>
    <row r="728" spans="9:9">
      <c r="I728" s="42"/>
    </row>
    <row r="729" spans="9:9">
      <c r="I729" s="43"/>
    </row>
    <row r="730" spans="9:9">
      <c r="I730" s="42"/>
    </row>
    <row r="731" spans="9:9">
      <c r="I731" s="42"/>
    </row>
    <row r="732" spans="9:9">
      <c r="I732" s="42"/>
    </row>
    <row r="733" spans="9:9">
      <c r="I733" s="42"/>
    </row>
    <row r="734" spans="9:9">
      <c r="I734" s="43"/>
    </row>
    <row r="735" spans="9:9">
      <c r="I735" s="42"/>
    </row>
    <row r="736" spans="9:9">
      <c r="I736" s="42"/>
    </row>
    <row r="737" spans="9:9">
      <c r="I737" s="42"/>
    </row>
    <row r="738" spans="9:9">
      <c r="I738" s="42"/>
    </row>
    <row r="739" spans="9:9">
      <c r="I739" s="42"/>
    </row>
    <row r="740" spans="9:9">
      <c r="I740" s="42"/>
    </row>
    <row r="741" spans="9:9">
      <c r="I741" s="42"/>
    </row>
    <row r="742" spans="9:9">
      <c r="I742" s="42"/>
    </row>
    <row r="743" spans="9:9">
      <c r="I743" s="42"/>
    </row>
    <row r="744" spans="9:9">
      <c r="I744" s="42"/>
    </row>
    <row r="745" spans="9:9">
      <c r="I745" s="42"/>
    </row>
    <row r="746" spans="9:9">
      <c r="I746" s="42"/>
    </row>
    <row r="747" spans="9:9">
      <c r="I747" s="43"/>
    </row>
    <row r="748" spans="9:9">
      <c r="I748" s="46"/>
    </row>
    <row r="749" spans="9:9">
      <c r="I749" s="46"/>
    </row>
    <row r="750" spans="9:9">
      <c r="I750" s="46"/>
    </row>
    <row r="751" spans="9:9">
      <c r="I751" s="46"/>
    </row>
    <row r="752" spans="9:9">
      <c r="I752" s="46"/>
    </row>
    <row r="753" spans="9:9">
      <c r="I753" s="46"/>
    </row>
    <row r="754" spans="9:9">
      <c r="I754" s="46"/>
    </row>
    <row r="755" spans="9:9">
      <c r="I755" s="46"/>
    </row>
    <row r="756" spans="9:9">
      <c r="I756" s="46"/>
    </row>
    <row r="757" spans="9:9">
      <c r="I757" s="46"/>
    </row>
    <row r="758" spans="9:9">
      <c r="I758" s="46"/>
    </row>
    <row r="759" spans="9:9">
      <c r="I759" s="46"/>
    </row>
    <row r="760" spans="9:9">
      <c r="I760" s="46"/>
    </row>
    <row r="761" spans="9:9">
      <c r="I761" s="46"/>
    </row>
    <row r="762" spans="9:9">
      <c r="I762" s="46"/>
    </row>
    <row r="763" spans="9:9">
      <c r="I763" s="46"/>
    </row>
    <row r="764" spans="9:9">
      <c r="I764" s="46"/>
    </row>
    <row r="765" spans="9:9">
      <c r="I765" s="46"/>
    </row>
    <row r="766" spans="9:9">
      <c r="I766" s="46"/>
    </row>
    <row r="767" spans="9:9">
      <c r="I767" s="46"/>
    </row>
    <row r="768" spans="9:9">
      <c r="I768" s="46"/>
    </row>
    <row r="769" spans="9:9">
      <c r="I769" s="46"/>
    </row>
    <row r="770" spans="9:9">
      <c r="I770" s="46"/>
    </row>
    <row r="771" spans="9:9">
      <c r="I771" s="46"/>
    </row>
    <row r="772" spans="9:9">
      <c r="I772" s="46"/>
    </row>
    <row r="773" spans="9:9">
      <c r="I773" s="46"/>
    </row>
    <row r="774" spans="9:9">
      <c r="I774" s="46"/>
    </row>
    <row r="775" spans="9:9">
      <c r="I775" s="46"/>
    </row>
    <row r="776" spans="9:9">
      <c r="I776" s="46"/>
    </row>
    <row r="777" spans="9:9">
      <c r="I777" s="46"/>
    </row>
    <row r="778" spans="9:9">
      <c r="I778" s="46"/>
    </row>
    <row r="779" spans="9:9">
      <c r="I779" s="46"/>
    </row>
    <row r="780" spans="9:9">
      <c r="I780" s="46"/>
    </row>
    <row r="781" spans="9:9">
      <c r="I781" s="46"/>
    </row>
    <row r="782" spans="9:9">
      <c r="I782" s="46"/>
    </row>
    <row r="783" spans="9:9">
      <c r="I783" s="46"/>
    </row>
    <row r="784" spans="9:9">
      <c r="I784" s="46"/>
    </row>
    <row r="785" spans="9:9">
      <c r="I785" s="46"/>
    </row>
    <row r="786" spans="9:9">
      <c r="I786" s="46"/>
    </row>
    <row r="787" spans="9:9">
      <c r="I787" s="46"/>
    </row>
    <row r="788" spans="9:9">
      <c r="I788" s="46"/>
    </row>
    <row r="789" spans="9:9">
      <c r="I789" s="46"/>
    </row>
    <row r="790" spans="9:9">
      <c r="I790" s="46"/>
    </row>
    <row r="791" spans="9:9">
      <c r="I791" s="46"/>
    </row>
    <row r="792" spans="9:9">
      <c r="I792" s="46"/>
    </row>
    <row r="793" spans="9:9">
      <c r="I793" s="46"/>
    </row>
    <row r="794" spans="9:9">
      <c r="I794" s="46"/>
    </row>
    <row r="795" spans="9:9">
      <c r="I795" s="46"/>
    </row>
    <row r="796" spans="9:9">
      <c r="I796" s="46"/>
    </row>
    <row r="797" spans="9:9">
      <c r="I797" s="46"/>
    </row>
    <row r="798" spans="9:9">
      <c r="I798" s="46"/>
    </row>
    <row r="799" spans="9:9">
      <c r="I799" s="46"/>
    </row>
    <row r="800" spans="9:9">
      <c r="I800" s="46"/>
    </row>
    <row r="801" spans="9:9">
      <c r="I801" s="46"/>
    </row>
    <row r="802" spans="9:9">
      <c r="I802" s="46"/>
    </row>
    <row r="803" spans="9:9">
      <c r="I803" s="46"/>
    </row>
    <row r="804" spans="9:9">
      <c r="I804" s="46"/>
    </row>
    <row r="805" spans="9:9">
      <c r="I805" s="46"/>
    </row>
    <row r="806" spans="9:9">
      <c r="I806" s="46"/>
    </row>
    <row r="807" spans="9:9">
      <c r="I807" s="46"/>
    </row>
    <row r="808" spans="9:9">
      <c r="I808" s="46"/>
    </row>
    <row r="809" spans="9:9">
      <c r="I809" s="46"/>
    </row>
    <row r="810" spans="9:9">
      <c r="I810" s="46"/>
    </row>
    <row r="811" spans="9:9">
      <c r="I811" s="46"/>
    </row>
    <row r="812" spans="9:9">
      <c r="I812" s="46"/>
    </row>
    <row r="813" spans="9:9">
      <c r="I813" s="46"/>
    </row>
    <row r="814" spans="9:9">
      <c r="I814" s="46"/>
    </row>
    <row r="815" spans="9:9">
      <c r="I815" s="46"/>
    </row>
    <row r="816" spans="9:9">
      <c r="I816" s="46"/>
    </row>
    <row r="817" spans="9:9">
      <c r="I817" s="46"/>
    </row>
  </sheetData>
  <mergeCells count="6">
    <mergeCell ref="B515:F515"/>
    <mergeCell ref="B1:I1"/>
    <mergeCell ref="B2:I2"/>
    <mergeCell ref="B3:I3"/>
    <mergeCell ref="B4:I4"/>
    <mergeCell ref="B5:I5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06"/>
  <sheetViews>
    <sheetView view="pageBreakPreview" topLeftCell="A4" zoomScaleSheetLayoutView="100" workbookViewId="0">
      <selection activeCell="A337" sqref="A337:XFD337"/>
    </sheetView>
  </sheetViews>
  <sheetFormatPr defaultRowHeight="13.2"/>
  <cols>
    <col min="1" max="1" width="4.109375" style="19" customWidth="1"/>
    <col min="2" max="2" width="44.6640625" style="9" customWidth="1"/>
    <col min="3" max="3" width="7.6640625" style="10" customWidth="1"/>
    <col min="4" max="4" width="7" style="10" customWidth="1"/>
    <col min="5" max="5" width="12" style="10" customWidth="1"/>
    <col min="6" max="6" width="9" style="10" customWidth="1"/>
    <col min="7" max="7" width="13.88671875" style="10" hidden="1" customWidth="1"/>
    <col min="8" max="8" width="14" style="10" customWidth="1"/>
    <col min="9" max="9" width="14.33203125" style="10" customWidth="1"/>
    <col min="10" max="10" width="17.33203125" style="10" hidden="1" customWidth="1"/>
    <col min="11" max="11" width="14.33203125" style="11" customWidth="1"/>
    <col min="12" max="12" width="13.6640625" style="10" customWidth="1"/>
    <col min="13" max="13" width="13.44140625" style="19" customWidth="1"/>
    <col min="14" max="255" width="9.109375" style="19"/>
    <col min="256" max="256" width="3.5546875" style="19" customWidth="1"/>
    <col min="257" max="257" width="40.88671875" style="19" customWidth="1"/>
    <col min="258" max="258" width="5.109375" style="19" customWidth="1"/>
    <col min="259" max="260" width="4.33203125" style="19" customWidth="1"/>
    <col min="261" max="261" width="8.5546875" style="19" customWidth="1"/>
    <col min="262" max="262" width="6.6640625" style="19" customWidth="1"/>
    <col min="263" max="263" width="11.33203125" style="19" customWidth="1"/>
    <col min="264" max="264" width="12.33203125" style="19" customWidth="1"/>
    <col min="265" max="511" width="9.109375" style="19"/>
    <col min="512" max="512" width="3.5546875" style="19" customWidth="1"/>
    <col min="513" max="513" width="40.88671875" style="19" customWidth="1"/>
    <col min="514" max="514" width="5.109375" style="19" customWidth="1"/>
    <col min="515" max="516" width="4.33203125" style="19" customWidth="1"/>
    <col min="517" max="517" width="8.5546875" style="19" customWidth="1"/>
    <col min="518" max="518" width="6.6640625" style="19" customWidth="1"/>
    <col min="519" max="519" width="11.33203125" style="19" customWidth="1"/>
    <col min="520" max="520" width="12.33203125" style="19" customWidth="1"/>
    <col min="521" max="767" width="9.109375" style="19"/>
    <col min="768" max="768" width="3.5546875" style="19" customWidth="1"/>
    <col min="769" max="769" width="40.88671875" style="19" customWidth="1"/>
    <col min="770" max="770" width="5.109375" style="19" customWidth="1"/>
    <col min="771" max="772" width="4.33203125" style="19" customWidth="1"/>
    <col min="773" max="773" width="8.5546875" style="19" customWidth="1"/>
    <col min="774" max="774" width="6.6640625" style="19" customWidth="1"/>
    <col min="775" max="775" width="11.33203125" style="19" customWidth="1"/>
    <col min="776" max="776" width="12.33203125" style="19" customWidth="1"/>
    <col min="777" max="1023" width="9.109375" style="19"/>
    <col min="1024" max="1024" width="3.5546875" style="19" customWidth="1"/>
    <col min="1025" max="1025" width="40.88671875" style="19" customWidth="1"/>
    <col min="1026" max="1026" width="5.109375" style="19" customWidth="1"/>
    <col min="1027" max="1028" width="4.33203125" style="19" customWidth="1"/>
    <col min="1029" max="1029" width="8.5546875" style="19" customWidth="1"/>
    <col min="1030" max="1030" width="6.6640625" style="19" customWidth="1"/>
    <col min="1031" max="1031" width="11.33203125" style="19" customWidth="1"/>
    <col min="1032" max="1032" width="12.33203125" style="19" customWidth="1"/>
    <col min="1033" max="1279" width="9.109375" style="19"/>
    <col min="1280" max="1280" width="3.5546875" style="19" customWidth="1"/>
    <col min="1281" max="1281" width="40.88671875" style="19" customWidth="1"/>
    <col min="1282" max="1282" width="5.109375" style="19" customWidth="1"/>
    <col min="1283" max="1284" width="4.33203125" style="19" customWidth="1"/>
    <col min="1285" max="1285" width="8.5546875" style="19" customWidth="1"/>
    <col min="1286" max="1286" width="6.6640625" style="19" customWidth="1"/>
    <col min="1287" max="1287" width="11.33203125" style="19" customWidth="1"/>
    <col min="1288" max="1288" width="12.33203125" style="19" customWidth="1"/>
    <col min="1289" max="1535" width="9.109375" style="19"/>
    <col min="1536" max="1536" width="3.5546875" style="19" customWidth="1"/>
    <col min="1537" max="1537" width="40.88671875" style="19" customWidth="1"/>
    <col min="1538" max="1538" width="5.109375" style="19" customWidth="1"/>
    <col min="1539" max="1540" width="4.33203125" style="19" customWidth="1"/>
    <col min="1541" max="1541" width="8.5546875" style="19" customWidth="1"/>
    <col min="1542" max="1542" width="6.6640625" style="19" customWidth="1"/>
    <col min="1543" max="1543" width="11.33203125" style="19" customWidth="1"/>
    <col min="1544" max="1544" width="12.33203125" style="19" customWidth="1"/>
    <col min="1545" max="1791" width="9.109375" style="19"/>
    <col min="1792" max="1792" width="3.5546875" style="19" customWidth="1"/>
    <col min="1793" max="1793" width="40.88671875" style="19" customWidth="1"/>
    <col min="1794" max="1794" width="5.109375" style="19" customWidth="1"/>
    <col min="1795" max="1796" width="4.33203125" style="19" customWidth="1"/>
    <col min="1797" max="1797" width="8.5546875" style="19" customWidth="1"/>
    <col min="1798" max="1798" width="6.6640625" style="19" customWidth="1"/>
    <col min="1799" max="1799" width="11.33203125" style="19" customWidth="1"/>
    <col min="1800" max="1800" width="12.33203125" style="19" customWidth="1"/>
    <col min="1801" max="2047" width="9.109375" style="19"/>
    <col min="2048" max="2048" width="3.5546875" style="19" customWidth="1"/>
    <col min="2049" max="2049" width="40.88671875" style="19" customWidth="1"/>
    <col min="2050" max="2050" width="5.109375" style="19" customWidth="1"/>
    <col min="2051" max="2052" width="4.33203125" style="19" customWidth="1"/>
    <col min="2053" max="2053" width="8.5546875" style="19" customWidth="1"/>
    <col min="2054" max="2054" width="6.6640625" style="19" customWidth="1"/>
    <col min="2055" max="2055" width="11.33203125" style="19" customWidth="1"/>
    <col min="2056" max="2056" width="12.33203125" style="19" customWidth="1"/>
    <col min="2057" max="2303" width="9.109375" style="19"/>
    <col min="2304" max="2304" width="3.5546875" style="19" customWidth="1"/>
    <col min="2305" max="2305" width="40.88671875" style="19" customWidth="1"/>
    <col min="2306" max="2306" width="5.109375" style="19" customWidth="1"/>
    <col min="2307" max="2308" width="4.33203125" style="19" customWidth="1"/>
    <col min="2309" max="2309" width="8.5546875" style="19" customWidth="1"/>
    <col min="2310" max="2310" width="6.6640625" style="19" customWidth="1"/>
    <col min="2311" max="2311" width="11.33203125" style="19" customWidth="1"/>
    <col min="2312" max="2312" width="12.33203125" style="19" customWidth="1"/>
    <col min="2313" max="2559" width="9.109375" style="19"/>
    <col min="2560" max="2560" width="3.5546875" style="19" customWidth="1"/>
    <col min="2561" max="2561" width="40.88671875" style="19" customWidth="1"/>
    <col min="2562" max="2562" width="5.109375" style="19" customWidth="1"/>
    <col min="2563" max="2564" width="4.33203125" style="19" customWidth="1"/>
    <col min="2565" max="2565" width="8.5546875" style="19" customWidth="1"/>
    <col min="2566" max="2566" width="6.6640625" style="19" customWidth="1"/>
    <col min="2567" max="2567" width="11.33203125" style="19" customWidth="1"/>
    <col min="2568" max="2568" width="12.33203125" style="19" customWidth="1"/>
    <col min="2569" max="2815" width="9.109375" style="19"/>
    <col min="2816" max="2816" width="3.5546875" style="19" customWidth="1"/>
    <col min="2817" max="2817" width="40.88671875" style="19" customWidth="1"/>
    <col min="2818" max="2818" width="5.109375" style="19" customWidth="1"/>
    <col min="2819" max="2820" width="4.33203125" style="19" customWidth="1"/>
    <col min="2821" max="2821" width="8.5546875" style="19" customWidth="1"/>
    <col min="2822" max="2822" width="6.6640625" style="19" customWidth="1"/>
    <col min="2823" max="2823" width="11.33203125" style="19" customWidth="1"/>
    <col min="2824" max="2824" width="12.33203125" style="19" customWidth="1"/>
    <col min="2825" max="3071" width="9.109375" style="19"/>
    <col min="3072" max="3072" width="3.5546875" style="19" customWidth="1"/>
    <col min="3073" max="3073" width="40.88671875" style="19" customWidth="1"/>
    <col min="3074" max="3074" width="5.109375" style="19" customWidth="1"/>
    <col min="3075" max="3076" width="4.33203125" style="19" customWidth="1"/>
    <col min="3077" max="3077" width="8.5546875" style="19" customWidth="1"/>
    <col min="3078" max="3078" width="6.6640625" style="19" customWidth="1"/>
    <col min="3079" max="3079" width="11.33203125" style="19" customWidth="1"/>
    <col min="3080" max="3080" width="12.33203125" style="19" customWidth="1"/>
    <col min="3081" max="3327" width="9.109375" style="19"/>
    <col min="3328" max="3328" width="3.5546875" style="19" customWidth="1"/>
    <col min="3329" max="3329" width="40.88671875" style="19" customWidth="1"/>
    <col min="3330" max="3330" width="5.109375" style="19" customWidth="1"/>
    <col min="3331" max="3332" width="4.33203125" style="19" customWidth="1"/>
    <col min="3333" max="3333" width="8.5546875" style="19" customWidth="1"/>
    <col min="3334" max="3334" width="6.6640625" style="19" customWidth="1"/>
    <col min="3335" max="3335" width="11.33203125" style="19" customWidth="1"/>
    <col min="3336" max="3336" width="12.33203125" style="19" customWidth="1"/>
    <col min="3337" max="3583" width="9.109375" style="19"/>
    <col min="3584" max="3584" width="3.5546875" style="19" customWidth="1"/>
    <col min="3585" max="3585" width="40.88671875" style="19" customWidth="1"/>
    <col min="3586" max="3586" width="5.109375" style="19" customWidth="1"/>
    <col min="3587" max="3588" width="4.33203125" style="19" customWidth="1"/>
    <col min="3589" max="3589" width="8.5546875" style="19" customWidth="1"/>
    <col min="3590" max="3590" width="6.6640625" style="19" customWidth="1"/>
    <col min="3591" max="3591" width="11.33203125" style="19" customWidth="1"/>
    <col min="3592" max="3592" width="12.33203125" style="19" customWidth="1"/>
    <col min="3593" max="3839" width="9.109375" style="19"/>
    <col min="3840" max="3840" width="3.5546875" style="19" customWidth="1"/>
    <col min="3841" max="3841" width="40.88671875" style="19" customWidth="1"/>
    <col min="3842" max="3842" width="5.109375" style="19" customWidth="1"/>
    <col min="3843" max="3844" width="4.33203125" style="19" customWidth="1"/>
    <col min="3845" max="3845" width="8.5546875" style="19" customWidth="1"/>
    <col min="3846" max="3846" width="6.6640625" style="19" customWidth="1"/>
    <col min="3847" max="3847" width="11.33203125" style="19" customWidth="1"/>
    <col min="3848" max="3848" width="12.33203125" style="19" customWidth="1"/>
    <col min="3849" max="4095" width="9.109375" style="19"/>
    <col min="4096" max="4096" width="3.5546875" style="19" customWidth="1"/>
    <col min="4097" max="4097" width="40.88671875" style="19" customWidth="1"/>
    <col min="4098" max="4098" width="5.109375" style="19" customWidth="1"/>
    <col min="4099" max="4100" width="4.33203125" style="19" customWidth="1"/>
    <col min="4101" max="4101" width="8.5546875" style="19" customWidth="1"/>
    <col min="4102" max="4102" width="6.6640625" style="19" customWidth="1"/>
    <col min="4103" max="4103" width="11.33203125" style="19" customWidth="1"/>
    <col min="4104" max="4104" width="12.33203125" style="19" customWidth="1"/>
    <col min="4105" max="4351" width="9.109375" style="19"/>
    <col min="4352" max="4352" width="3.5546875" style="19" customWidth="1"/>
    <col min="4353" max="4353" width="40.88671875" style="19" customWidth="1"/>
    <col min="4354" max="4354" width="5.109375" style="19" customWidth="1"/>
    <col min="4355" max="4356" width="4.33203125" style="19" customWidth="1"/>
    <col min="4357" max="4357" width="8.5546875" style="19" customWidth="1"/>
    <col min="4358" max="4358" width="6.6640625" style="19" customWidth="1"/>
    <col min="4359" max="4359" width="11.33203125" style="19" customWidth="1"/>
    <col min="4360" max="4360" width="12.33203125" style="19" customWidth="1"/>
    <col min="4361" max="4607" width="9.109375" style="19"/>
    <col min="4608" max="4608" width="3.5546875" style="19" customWidth="1"/>
    <col min="4609" max="4609" width="40.88671875" style="19" customWidth="1"/>
    <col min="4610" max="4610" width="5.109375" style="19" customWidth="1"/>
    <col min="4611" max="4612" width="4.33203125" style="19" customWidth="1"/>
    <col min="4613" max="4613" width="8.5546875" style="19" customWidth="1"/>
    <col min="4614" max="4614" width="6.6640625" style="19" customWidth="1"/>
    <col min="4615" max="4615" width="11.33203125" style="19" customWidth="1"/>
    <col min="4616" max="4616" width="12.33203125" style="19" customWidth="1"/>
    <col min="4617" max="4863" width="9.109375" style="19"/>
    <col min="4864" max="4864" width="3.5546875" style="19" customWidth="1"/>
    <col min="4865" max="4865" width="40.88671875" style="19" customWidth="1"/>
    <col min="4866" max="4866" width="5.109375" style="19" customWidth="1"/>
    <col min="4867" max="4868" width="4.33203125" style="19" customWidth="1"/>
    <col min="4869" max="4869" width="8.5546875" style="19" customWidth="1"/>
    <col min="4870" max="4870" width="6.6640625" style="19" customWidth="1"/>
    <col min="4871" max="4871" width="11.33203125" style="19" customWidth="1"/>
    <col min="4872" max="4872" width="12.33203125" style="19" customWidth="1"/>
    <col min="4873" max="5119" width="9.109375" style="19"/>
    <col min="5120" max="5120" width="3.5546875" style="19" customWidth="1"/>
    <col min="5121" max="5121" width="40.88671875" style="19" customWidth="1"/>
    <col min="5122" max="5122" width="5.109375" style="19" customWidth="1"/>
    <col min="5123" max="5124" width="4.33203125" style="19" customWidth="1"/>
    <col min="5125" max="5125" width="8.5546875" style="19" customWidth="1"/>
    <col min="5126" max="5126" width="6.6640625" style="19" customWidth="1"/>
    <col min="5127" max="5127" width="11.33203125" style="19" customWidth="1"/>
    <col min="5128" max="5128" width="12.33203125" style="19" customWidth="1"/>
    <col min="5129" max="5375" width="9.109375" style="19"/>
    <col min="5376" max="5376" width="3.5546875" style="19" customWidth="1"/>
    <col min="5377" max="5377" width="40.88671875" style="19" customWidth="1"/>
    <col min="5378" max="5378" width="5.109375" style="19" customWidth="1"/>
    <col min="5379" max="5380" width="4.33203125" style="19" customWidth="1"/>
    <col min="5381" max="5381" width="8.5546875" style="19" customWidth="1"/>
    <col min="5382" max="5382" width="6.6640625" style="19" customWidth="1"/>
    <col min="5383" max="5383" width="11.33203125" style="19" customWidth="1"/>
    <col min="5384" max="5384" width="12.33203125" style="19" customWidth="1"/>
    <col min="5385" max="5631" width="9.109375" style="19"/>
    <col min="5632" max="5632" width="3.5546875" style="19" customWidth="1"/>
    <col min="5633" max="5633" width="40.88671875" style="19" customWidth="1"/>
    <col min="5634" max="5634" width="5.109375" style="19" customWidth="1"/>
    <col min="5635" max="5636" width="4.33203125" style="19" customWidth="1"/>
    <col min="5637" max="5637" width="8.5546875" style="19" customWidth="1"/>
    <col min="5638" max="5638" width="6.6640625" style="19" customWidth="1"/>
    <col min="5639" max="5639" width="11.33203125" style="19" customWidth="1"/>
    <col min="5640" max="5640" width="12.33203125" style="19" customWidth="1"/>
    <col min="5641" max="5887" width="9.109375" style="19"/>
    <col min="5888" max="5888" width="3.5546875" style="19" customWidth="1"/>
    <col min="5889" max="5889" width="40.88671875" style="19" customWidth="1"/>
    <col min="5890" max="5890" width="5.109375" style="19" customWidth="1"/>
    <col min="5891" max="5892" width="4.33203125" style="19" customWidth="1"/>
    <col min="5893" max="5893" width="8.5546875" style="19" customWidth="1"/>
    <col min="5894" max="5894" width="6.6640625" style="19" customWidth="1"/>
    <col min="5895" max="5895" width="11.33203125" style="19" customWidth="1"/>
    <col min="5896" max="5896" width="12.33203125" style="19" customWidth="1"/>
    <col min="5897" max="6143" width="9.109375" style="19"/>
    <col min="6144" max="6144" width="3.5546875" style="19" customWidth="1"/>
    <col min="6145" max="6145" width="40.88671875" style="19" customWidth="1"/>
    <col min="6146" max="6146" width="5.109375" style="19" customWidth="1"/>
    <col min="6147" max="6148" width="4.33203125" style="19" customWidth="1"/>
    <col min="6149" max="6149" width="8.5546875" style="19" customWidth="1"/>
    <col min="6150" max="6150" width="6.6640625" style="19" customWidth="1"/>
    <col min="6151" max="6151" width="11.33203125" style="19" customWidth="1"/>
    <col min="6152" max="6152" width="12.33203125" style="19" customWidth="1"/>
    <col min="6153" max="6399" width="9.109375" style="19"/>
    <col min="6400" max="6400" width="3.5546875" style="19" customWidth="1"/>
    <col min="6401" max="6401" width="40.88671875" style="19" customWidth="1"/>
    <col min="6402" max="6402" width="5.109375" style="19" customWidth="1"/>
    <col min="6403" max="6404" width="4.33203125" style="19" customWidth="1"/>
    <col min="6405" max="6405" width="8.5546875" style="19" customWidth="1"/>
    <col min="6406" max="6406" width="6.6640625" style="19" customWidth="1"/>
    <col min="6407" max="6407" width="11.33203125" style="19" customWidth="1"/>
    <col min="6408" max="6408" width="12.33203125" style="19" customWidth="1"/>
    <col min="6409" max="6655" width="9.109375" style="19"/>
    <col min="6656" max="6656" width="3.5546875" style="19" customWidth="1"/>
    <col min="6657" max="6657" width="40.88671875" style="19" customWidth="1"/>
    <col min="6658" max="6658" width="5.109375" style="19" customWidth="1"/>
    <col min="6659" max="6660" width="4.33203125" style="19" customWidth="1"/>
    <col min="6661" max="6661" width="8.5546875" style="19" customWidth="1"/>
    <col min="6662" max="6662" width="6.6640625" style="19" customWidth="1"/>
    <col min="6663" max="6663" width="11.33203125" style="19" customWidth="1"/>
    <col min="6664" max="6664" width="12.33203125" style="19" customWidth="1"/>
    <col min="6665" max="6911" width="9.109375" style="19"/>
    <col min="6912" max="6912" width="3.5546875" style="19" customWidth="1"/>
    <col min="6913" max="6913" width="40.88671875" style="19" customWidth="1"/>
    <col min="6914" max="6914" width="5.109375" style="19" customWidth="1"/>
    <col min="6915" max="6916" width="4.33203125" style="19" customWidth="1"/>
    <col min="6917" max="6917" width="8.5546875" style="19" customWidth="1"/>
    <col min="6918" max="6918" width="6.6640625" style="19" customWidth="1"/>
    <col min="6919" max="6919" width="11.33203125" style="19" customWidth="1"/>
    <col min="6920" max="6920" width="12.33203125" style="19" customWidth="1"/>
    <col min="6921" max="7167" width="9.109375" style="19"/>
    <col min="7168" max="7168" width="3.5546875" style="19" customWidth="1"/>
    <col min="7169" max="7169" width="40.88671875" style="19" customWidth="1"/>
    <col min="7170" max="7170" width="5.109375" style="19" customWidth="1"/>
    <col min="7171" max="7172" width="4.33203125" style="19" customWidth="1"/>
    <col min="7173" max="7173" width="8.5546875" style="19" customWidth="1"/>
    <col min="7174" max="7174" width="6.6640625" style="19" customWidth="1"/>
    <col min="7175" max="7175" width="11.33203125" style="19" customWidth="1"/>
    <col min="7176" max="7176" width="12.33203125" style="19" customWidth="1"/>
    <col min="7177" max="7423" width="9.109375" style="19"/>
    <col min="7424" max="7424" width="3.5546875" style="19" customWidth="1"/>
    <col min="7425" max="7425" width="40.88671875" style="19" customWidth="1"/>
    <col min="7426" max="7426" width="5.109375" style="19" customWidth="1"/>
    <col min="7427" max="7428" width="4.33203125" style="19" customWidth="1"/>
    <col min="7429" max="7429" width="8.5546875" style="19" customWidth="1"/>
    <col min="7430" max="7430" width="6.6640625" style="19" customWidth="1"/>
    <col min="7431" max="7431" width="11.33203125" style="19" customWidth="1"/>
    <col min="7432" max="7432" width="12.33203125" style="19" customWidth="1"/>
    <col min="7433" max="7679" width="9.109375" style="19"/>
    <col min="7680" max="7680" width="3.5546875" style="19" customWidth="1"/>
    <col min="7681" max="7681" width="40.88671875" style="19" customWidth="1"/>
    <col min="7682" max="7682" width="5.109375" style="19" customWidth="1"/>
    <col min="7683" max="7684" width="4.33203125" style="19" customWidth="1"/>
    <col min="7685" max="7685" width="8.5546875" style="19" customWidth="1"/>
    <col min="7686" max="7686" width="6.6640625" style="19" customWidth="1"/>
    <col min="7687" max="7687" width="11.33203125" style="19" customWidth="1"/>
    <col min="7688" max="7688" width="12.33203125" style="19" customWidth="1"/>
    <col min="7689" max="7935" width="9.109375" style="19"/>
    <col min="7936" max="7936" width="3.5546875" style="19" customWidth="1"/>
    <col min="7937" max="7937" width="40.88671875" style="19" customWidth="1"/>
    <col min="7938" max="7938" width="5.109375" style="19" customWidth="1"/>
    <col min="7939" max="7940" width="4.33203125" style="19" customWidth="1"/>
    <col min="7941" max="7941" width="8.5546875" style="19" customWidth="1"/>
    <col min="7942" max="7942" width="6.6640625" style="19" customWidth="1"/>
    <col min="7943" max="7943" width="11.33203125" style="19" customWidth="1"/>
    <col min="7944" max="7944" width="12.33203125" style="19" customWidth="1"/>
    <col min="7945" max="8191" width="9.109375" style="19"/>
    <col min="8192" max="8192" width="3.5546875" style="19" customWidth="1"/>
    <col min="8193" max="8193" width="40.88671875" style="19" customWidth="1"/>
    <col min="8194" max="8194" width="5.109375" style="19" customWidth="1"/>
    <col min="8195" max="8196" width="4.33203125" style="19" customWidth="1"/>
    <col min="8197" max="8197" width="8.5546875" style="19" customWidth="1"/>
    <col min="8198" max="8198" width="6.6640625" style="19" customWidth="1"/>
    <col min="8199" max="8199" width="11.33203125" style="19" customWidth="1"/>
    <col min="8200" max="8200" width="12.33203125" style="19" customWidth="1"/>
    <col min="8201" max="8447" width="9.109375" style="19"/>
    <col min="8448" max="8448" width="3.5546875" style="19" customWidth="1"/>
    <col min="8449" max="8449" width="40.88671875" style="19" customWidth="1"/>
    <col min="8450" max="8450" width="5.109375" style="19" customWidth="1"/>
    <col min="8451" max="8452" width="4.33203125" style="19" customWidth="1"/>
    <col min="8453" max="8453" width="8.5546875" style="19" customWidth="1"/>
    <col min="8454" max="8454" width="6.6640625" style="19" customWidth="1"/>
    <col min="8455" max="8455" width="11.33203125" style="19" customWidth="1"/>
    <col min="8456" max="8456" width="12.33203125" style="19" customWidth="1"/>
    <col min="8457" max="8703" width="9.109375" style="19"/>
    <col min="8704" max="8704" width="3.5546875" style="19" customWidth="1"/>
    <col min="8705" max="8705" width="40.88671875" style="19" customWidth="1"/>
    <col min="8706" max="8706" width="5.109375" style="19" customWidth="1"/>
    <col min="8707" max="8708" width="4.33203125" style="19" customWidth="1"/>
    <col min="8709" max="8709" width="8.5546875" style="19" customWidth="1"/>
    <col min="8710" max="8710" width="6.6640625" style="19" customWidth="1"/>
    <col min="8711" max="8711" width="11.33203125" style="19" customWidth="1"/>
    <col min="8712" max="8712" width="12.33203125" style="19" customWidth="1"/>
    <col min="8713" max="8959" width="9.109375" style="19"/>
    <col min="8960" max="8960" width="3.5546875" style="19" customWidth="1"/>
    <col min="8961" max="8961" width="40.88671875" style="19" customWidth="1"/>
    <col min="8962" max="8962" width="5.109375" style="19" customWidth="1"/>
    <col min="8963" max="8964" width="4.33203125" style="19" customWidth="1"/>
    <col min="8965" max="8965" width="8.5546875" style="19" customWidth="1"/>
    <col min="8966" max="8966" width="6.6640625" style="19" customWidth="1"/>
    <col min="8967" max="8967" width="11.33203125" style="19" customWidth="1"/>
    <col min="8968" max="8968" width="12.33203125" style="19" customWidth="1"/>
    <col min="8969" max="9215" width="9.109375" style="19"/>
    <col min="9216" max="9216" width="3.5546875" style="19" customWidth="1"/>
    <col min="9217" max="9217" width="40.88671875" style="19" customWidth="1"/>
    <col min="9218" max="9218" width="5.109375" style="19" customWidth="1"/>
    <col min="9219" max="9220" width="4.33203125" style="19" customWidth="1"/>
    <col min="9221" max="9221" width="8.5546875" style="19" customWidth="1"/>
    <col min="9222" max="9222" width="6.6640625" style="19" customWidth="1"/>
    <col min="9223" max="9223" width="11.33203125" style="19" customWidth="1"/>
    <col min="9224" max="9224" width="12.33203125" style="19" customWidth="1"/>
    <col min="9225" max="9471" width="9.109375" style="19"/>
    <col min="9472" max="9472" width="3.5546875" style="19" customWidth="1"/>
    <col min="9473" max="9473" width="40.88671875" style="19" customWidth="1"/>
    <col min="9474" max="9474" width="5.109375" style="19" customWidth="1"/>
    <col min="9475" max="9476" width="4.33203125" style="19" customWidth="1"/>
    <col min="9477" max="9477" width="8.5546875" style="19" customWidth="1"/>
    <col min="9478" max="9478" width="6.6640625" style="19" customWidth="1"/>
    <col min="9479" max="9479" width="11.33203125" style="19" customWidth="1"/>
    <col min="9480" max="9480" width="12.33203125" style="19" customWidth="1"/>
    <col min="9481" max="9727" width="9.109375" style="19"/>
    <col min="9728" max="9728" width="3.5546875" style="19" customWidth="1"/>
    <col min="9729" max="9729" width="40.88671875" style="19" customWidth="1"/>
    <col min="9730" max="9730" width="5.109375" style="19" customWidth="1"/>
    <col min="9731" max="9732" width="4.33203125" style="19" customWidth="1"/>
    <col min="9733" max="9733" width="8.5546875" style="19" customWidth="1"/>
    <col min="9734" max="9734" width="6.6640625" style="19" customWidth="1"/>
    <col min="9735" max="9735" width="11.33203125" style="19" customWidth="1"/>
    <col min="9736" max="9736" width="12.33203125" style="19" customWidth="1"/>
    <col min="9737" max="9983" width="9.109375" style="19"/>
    <col min="9984" max="9984" width="3.5546875" style="19" customWidth="1"/>
    <col min="9985" max="9985" width="40.88671875" style="19" customWidth="1"/>
    <col min="9986" max="9986" width="5.109375" style="19" customWidth="1"/>
    <col min="9987" max="9988" width="4.33203125" style="19" customWidth="1"/>
    <col min="9989" max="9989" width="8.5546875" style="19" customWidth="1"/>
    <col min="9990" max="9990" width="6.6640625" style="19" customWidth="1"/>
    <col min="9991" max="9991" width="11.33203125" style="19" customWidth="1"/>
    <col min="9992" max="9992" width="12.33203125" style="19" customWidth="1"/>
    <col min="9993" max="10239" width="9.109375" style="19"/>
    <col min="10240" max="10240" width="3.5546875" style="19" customWidth="1"/>
    <col min="10241" max="10241" width="40.88671875" style="19" customWidth="1"/>
    <col min="10242" max="10242" width="5.109375" style="19" customWidth="1"/>
    <col min="10243" max="10244" width="4.33203125" style="19" customWidth="1"/>
    <col min="10245" max="10245" width="8.5546875" style="19" customWidth="1"/>
    <col min="10246" max="10246" width="6.6640625" style="19" customWidth="1"/>
    <col min="10247" max="10247" width="11.33203125" style="19" customWidth="1"/>
    <col min="10248" max="10248" width="12.33203125" style="19" customWidth="1"/>
    <col min="10249" max="10495" width="9.109375" style="19"/>
    <col min="10496" max="10496" width="3.5546875" style="19" customWidth="1"/>
    <col min="10497" max="10497" width="40.88671875" style="19" customWidth="1"/>
    <col min="10498" max="10498" width="5.109375" style="19" customWidth="1"/>
    <col min="10499" max="10500" width="4.33203125" style="19" customWidth="1"/>
    <col min="10501" max="10501" width="8.5546875" style="19" customWidth="1"/>
    <col min="10502" max="10502" width="6.6640625" style="19" customWidth="1"/>
    <col min="10503" max="10503" width="11.33203125" style="19" customWidth="1"/>
    <col min="10504" max="10504" width="12.33203125" style="19" customWidth="1"/>
    <col min="10505" max="10751" width="9.109375" style="19"/>
    <col min="10752" max="10752" width="3.5546875" style="19" customWidth="1"/>
    <col min="10753" max="10753" width="40.88671875" style="19" customWidth="1"/>
    <col min="10754" max="10754" width="5.109375" style="19" customWidth="1"/>
    <col min="10755" max="10756" width="4.33203125" style="19" customWidth="1"/>
    <col min="10757" max="10757" width="8.5546875" style="19" customWidth="1"/>
    <col min="10758" max="10758" width="6.6640625" style="19" customWidth="1"/>
    <col min="10759" max="10759" width="11.33203125" style="19" customWidth="1"/>
    <col min="10760" max="10760" width="12.33203125" style="19" customWidth="1"/>
    <col min="10761" max="11007" width="9.109375" style="19"/>
    <col min="11008" max="11008" width="3.5546875" style="19" customWidth="1"/>
    <col min="11009" max="11009" width="40.88671875" style="19" customWidth="1"/>
    <col min="11010" max="11010" width="5.109375" style="19" customWidth="1"/>
    <col min="11011" max="11012" width="4.33203125" style="19" customWidth="1"/>
    <col min="11013" max="11013" width="8.5546875" style="19" customWidth="1"/>
    <col min="11014" max="11014" width="6.6640625" style="19" customWidth="1"/>
    <col min="11015" max="11015" width="11.33203125" style="19" customWidth="1"/>
    <col min="11016" max="11016" width="12.33203125" style="19" customWidth="1"/>
    <col min="11017" max="11263" width="9.109375" style="19"/>
    <col min="11264" max="11264" width="3.5546875" style="19" customWidth="1"/>
    <col min="11265" max="11265" width="40.88671875" style="19" customWidth="1"/>
    <col min="11266" max="11266" width="5.109375" style="19" customWidth="1"/>
    <col min="11267" max="11268" width="4.33203125" style="19" customWidth="1"/>
    <col min="11269" max="11269" width="8.5546875" style="19" customWidth="1"/>
    <col min="11270" max="11270" width="6.6640625" style="19" customWidth="1"/>
    <col min="11271" max="11271" width="11.33203125" style="19" customWidth="1"/>
    <col min="11272" max="11272" width="12.33203125" style="19" customWidth="1"/>
    <col min="11273" max="11519" width="9.109375" style="19"/>
    <col min="11520" max="11520" width="3.5546875" style="19" customWidth="1"/>
    <col min="11521" max="11521" width="40.88671875" style="19" customWidth="1"/>
    <col min="11522" max="11522" width="5.109375" style="19" customWidth="1"/>
    <col min="11523" max="11524" width="4.33203125" style="19" customWidth="1"/>
    <col min="11525" max="11525" width="8.5546875" style="19" customWidth="1"/>
    <col min="11526" max="11526" width="6.6640625" style="19" customWidth="1"/>
    <col min="11527" max="11527" width="11.33203125" style="19" customWidth="1"/>
    <col min="11528" max="11528" width="12.33203125" style="19" customWidth="1"/>
    <col min="11529" max="11775" width="9.109375" style="19"/>
    <col min="11776" max="11776" width="3.5546875" style="19" customWidth="1"/>
    <col min="11777" max="11777" width="40.88671875" style="19" customWidth="1"/>
    <col min="11778" max="11778" width="5.109375" style="19" customWidth="1"/>
    <col min="11779" max="11780" width="4.33203125" style="19" customWidth="1"/>
    <col min="11781" max="11781" width="8.5546875" style="19" customWidth="1"/>
    <col min="11782" max="11782" width="6.6640625" style="19" customWidth="1"/>
    <col min="11783" max="11783" width="11.33203125" style="19" customWidth="1"/>
    <col min="11784" max="11784" width="12.33203125" style="19" customWidth="1"/>
    <col min="11785" max="12031" width="9.109375" style="19"/>
    <col min="12032" max="12032" width="3.5546875" style="19" customWidth="1"/>
    <col min="12033" max="12033" width="40.88671875" style="19" customWidth="1"/>
    <col min="12034" max="12034" width="5.109375" style="19" customWidth="1"/>
    <col min="12035" max="12036" width="4.33203125" style="19" customWidth="1"/>
    <col min="12037" max="12037" width="8.5546875" style="19" customWidth="1"/>
    <col min="12038" max="12038" width="6.6640625" style="19" customWidth="1"/>
    <col min="12039" max="12039" width="11.33203125" style="19" customWidth="1"/>
    <col min="12040" max="12040" width="12.33203125" style="19" customWidth="1"/>
    <col min="12041" max="12287" width="9.109375" style="19"/>
    <col min="12288" max="12288" width="3.5546875" style="19" customWidth="1"/>
    <col min="12289" max="12289" width="40.88671875" style="19" customWidth="1"/>
    <col min="12290" max="12290" width="5.109375" style="19" customWidth="1"/>
    <col min="12291" max="12292" width="4.33203125" style="19" customWidth="1"/>
    <col min="12293" max="12293" width="8.5546875" style="19" customWidth="1"/>
    <col min="12294" max="12294" width="6.6640625" style="19" customWidth="1"/>
    <col min="12295" max="12295" width="11.33203125" style="19" customWidth="1"/>
    <col min="12296" max="12296" width="12.33203125" style="19" customWidth="1"/>
    <col min="12297" max="12543" width="9.109375" style="19"/>
    <col min="12544" max="12544" width="3.5546875" style="19" customWidth="1"/>
    <col min="12545" max="12545" width="40.88671875" style="19" customWidth="1"/>
    <col min="12546" max="12546" width="5.109375" style="19" customWidth="1"/>
    <col min="12547" max="12548" width="4.33203125" style="19" customWidth="1"/>
    <col min="12549" max="12549" width="8.5546875" style="19" customWidth="1"/>
    <col min="12550" max="12550" width="6.6640625" style="19" customWidth="1"/>
    <col min="12551" max="12551" width="11.33203125" style="19" customWidth="1"/>
    <col min="12552" max="12552" width="12.33203125" style="19" customWidth="1"/>
    <col min="12553" max="12799" width="9.109375" style="19"/>
    <col min="12800" max="12800" width="3.5546875" style="19" customWidth="1"/>
    <col min="12801" max="12801" width="40.88671875" style="19" customWidth="1"/>
    <col min="12802" max="12802" width="5.109375" style="19" customWidth="1"/>
    <col min="12803" max="12804" width="4.33203125" style="19" customWidth="1"/>
    <col min="12805" max="12805" width="8.5546875" style="19" customWidth="1"/>
    <col min="12806" max="12806" width="6.6640625" style="19" customWidth="1"/>
    <col min="12807" max="12807" width="11.33203125" style="19" customWidth="1"/>
    <col min="12808" max="12808" width="12.33203125" style="19" customWidth="1"/>
    <col min="12809" max="13055" width="9.109375" style="19"/>
    <col min="13056" max="13056" width="3.5546875" style="19" customWidth="1"/>
    <col min="13057" max="13057" width="40.88671875" style="19" customWidth="1"/>
    <col min="13058" max="13058" width="5.109375" style="19" customWidth="1"/>
    <col min="13059" max="13060" width="4.33203125" style="19" customWidth="1"/>
    <col min="13061" max="13061" width="8.5546875" style="19" customWidth="1"/>
    <col min="13062" max="13062" width="6.6640625" style="19" customWidth="1"/>
    <col min="13063" max="13063" width="11.33203125" style="19" customWidth="1"/>
    <col min="13064" max="13064" width="12.33203125" style="19" customWidth="1"/>
    <col min="13065" max="13311" width="9.109375" style="19"/>
    <col min="13312" max="13312" width="3.5546875" style="19" customWidth="1"/>
    <col min="13313" max="13313" width="40.88671875" style="19" customWidth="1"/>
    <col min="13314" max="13314" width="5.109375" style="19" customWidth="1"/>
    <col min="13315" max="13316" width="4.33203125" style="19" customWidth="1"/>
    <col min="13317" max="13317" width="8.5546875" style="19" customWidth="1"/>
    <col min="13318" max="13318" width="6.6640625" style="19" customWidth="1"/>
    <col min="13319" max="13319" width="11.33203125" style="19" customWidth="1"/>
    <col min="13320" max="13320" width="12.33203125" style="19" customWidth="1"/>
    <col min="13321" max="13567" width="9.109375" style="19"/>
    <col min="13568" max="13568" width="3.5546875" style="19" customWidth="1"/>
    <col min="13569" max="13569" width="40.88671875" style="19" customWidth="1"/>
    <col min="13570" max="13570" width="5.109375" style="19" customWidth="1"/>
    <col min="13571" max="13572" width="4.33203125" style="19" customWidth="1"/>
    <col min="13573" max="13573" width="8.5546875" style="19" customWidth="1"/>
    <col min="13574" max="13574" width="6.6640625" style="19" customWidth="1"/>
    <col min="13575" max="13575" width="11.33203125" style="19" customWidth="1"/>
    <col min="13576" max="13576" width="12.33203125" style="19" customWidth="1"/>
    <col min="13577" max="13823" width="9.109375" style="19"/>
    <col min="13824" max="13824" width="3.5546875" style="19" customWidth="1"/>
    <col min="13825" max="13825" width="40.88671875" style="19" customWidth="1"/>
    <col min="13826" max="13826" width="5.109375" style="19" customWidth="1"/>
    <col min="13827" max="13828" width="4.33203125" style="19" customWidth="1"/>
    <col min="13829" max="13829" width="8.5546875" style="19" customWidth="1"/>
    <col min="13830" max="13830" width="6.6640625" style="19" customWidth="1"/>
    <col min="13831" max="13831" width="11.33203125" style="19" customWidth="1"/>
    <col min="13832" max="13832" width="12.33203125" style="19" customWidth="1"/>
    <col min="13833" max="14079" width="9.109375" style="19"/>
    <col min="14080" max="14080" width="3.5546875" style="19" customWidth="1"/>
    <col min="14081" max="14081" width="40.88671875" style="19" customWidth="1"/>
    <col min="14082" max="14082" width="5.109375" style="19" customWidth="1"/>
    <col min="14083" max="14084" width="4.33203125" style="19" customWidth="1"/>
    <col min="14085" max="14085" width="8.5546875" style="19" customWidth="1"/>
    <col min="14086" max="14086" width="6.6640625" style="19" customWidth="1"/>
    <col min="14087" max="14087" width="11.33203125" style="19" customWidth="1"/>
    <col min="14088" max="14088" width="12.33203125" style="19" customWidth="1"/>
    <col min="14089" max="14335" width="9.109375" style="19"/>
    <col min="14336" max="14336" width="3.5546875" style="19" customWidth="1"/>
    <col min="14337" max="14337" width="40.88671875" style="19" customWidth="1"/>
    <col min="14338" max="14338" width="5.109375" style="19" customWidth="1"/>
    <col min="14339" max="14340" width="4.33203125" style="19" customWidth="1"/>
    <col min="14341" max="14341" width="8.5546875" style="19" customWidth="1"/>
    <col min="14342" max="14342" width="6.6640625" style="19" customWidth="1"/>
    <col min="14343" max="14343" width="11.33203125" style="19" customWidth="1"/>
    <col min="14344" max="14344" width="12.33203125" style="19" customWidth="1"/>
    <col min="14345" max="14591" width="9.109375" style="19"/>
    <col min="14592" max="14592" width="3.5546875" style="19" customWidth="1"/>
    <col min="14593" max="14593" width="40.88671875" style="19" customWidth="1"/>
    <col min="14594" max="14594" width="5.109375" style="19" customWidth="1"/>
    <col min="14595" max="14596" width="4.33203125" style="19" customWidth="1"/>
    <col min="14597" max="14597" width="8.5546875" style="19" customWidth="1"/>
    <col min="14598" max="14598" width="6.6640625" style="19" customWidth="1"/>
    <col min="14599" max="14599" width="11.33203125" style="19" customWidth="1"/>
    <col min="14600" max="14600" width="12.33203125" style="19" customWidth="1"/>
    <col min="14601" max="14847" width="9.109375" style="19"/>
    <col min="14848" max="14848" width="3.5546875" style="19" customWidth="1"/>
    <col min="14849" max="14849" width="40.88671875" style="19" customWidth="1"/>
    <col min="14850" max="14850" width="5.109375" style="19" customWidth="1"/>
    <col min="14851" max="14852" width="4.33203125" style="19" customWidth="1"/>
    <col min="14853" max="14853" width="8.5546875" style="19" customWidth="1"/>
    <col min="14854" max="14854" width="6.6640625" style="19" customWidth="1"/>
    <col min="14855" max="14855" width="11.33203125" style="19" customWidth="1"/>
    <col min="14856" max="14856" width="12.33203125" style="19" customWidth="1"/>
    <col min="14857" max="15103" width="9.109375" style="19"/>
    <col min="15104" max="15104" width="3.5546875" style="19" customWidth="1"/>
    <col min="15105" max="15105" width="40.88671875" style="19" customWidth="1"/>
    <col min="15106" max="15106" width="5.109375" style="19" customWidth="1"/>
    <col min="15107" max="15108" width="4.33203125" style="19" customWidth="1"/>
    <col min="15109" max="15109" width="8.5546875" style="19" customWidth="1"/>
    <col min="15110" max="15110" width="6.6640625" style="19" customWidth="1"/>
    <col min="15111" max="15111" width="11.33203125" style="19" customWidth="1"/>
    <col min="15112" max="15112" width="12.33203125" style="19" customWidth="1"/>
    <col min="15113" max="15359" width="9.109375" style="19"/>
    <col min="15360" max="15360" width="3.5546875" style="19" customWidth="1"/>
    <col min="15361" max="15361" width="40.88671875" style="19" customWidth="1"/>
    <col min="15362" max="15362" width="5.109375" style="19" customWidth="1"/>
    <col min="15363" max="15364" width="4.33203125" style="19" customWidth="1"/>
    <col min="15365" max="15365" width="8.5546875" style="19" customWidth="1"/>
    <col min="15366" max="15366" width="6.6640625" style="19" customWidth="1"/>
    <col min="15367" max="15367" width="11.33203125" style="19" customWidth="1"/>
    <col min="15368" max="15368" width="12.33203125" style="19" customWidth="1"/>
    <col min="15369" max="15615" width="9.109375" style="19"/>
    <col min="15616" max="15616" width="3.5546875" style="19" customWidth="1"/>
    <col min="15617" max="15617" width="40.88671875" style="19" customWidth="1"/>
    <col min="15618" max="15618" width="5.109375" style="19" customWidth="1"/>
    <col min="15619" max="15620" width="4.33203125" style="19" customWidth="1"/>
    <col min="15621" max="15621" width="8.5546875" style="19" customWidth="1"/>
    <col min="15622" max="15622" width="6.6640625" style="19" customWidth="1"/>
    <col min="15623" max="15623" width="11.33203125" style="19" customWidth="1"/>
    <col min="15624" max="15624" width="12.33203125" style="19" customWidth="1"/>
    <col min="15625" max="15871" width="9.109375" style="19"/>
    <col min="15872" max="15872" width="3.5546875" style="19" customWidth="1"/>
    <col min="15873" max="15873" width="40.88671875" style="19" customWidth="1"/>
    <col min="15874" max="15874" width="5.109375" style="19" customWidth="1"/>
    <col min="15875" max="15876" width="4.33203125" style="19" customWidth="1"/>
    <col min="15877" max="15877" width="8.5546875" style="19" customWidth="1"/>
    <col min="15878" max="15878" width="6.6640625" style="19" customWidth="1"/>
    <col min="15879" max="15879" width="11.33203125" style="19" customWidth="1"/>
    <col min="15880" max="15880" width="12.33203125" style="19" customWidth="1"/>
    <col min="15881" max="16127" width="9.109375" style="19"/>
    <col min="16128" max="16128" width="3.5546875" style="19" customWidth="1"/>
    <col min="16129" max="16129" width="40.88671875" style="19" customWidth="1"/>
    <col min="16130" max="16130" width="5.109375" style="19" customWidth="1"/>
    <col min="16131" max="16132" width="4.33203125" style="19" customWidth="1"/>
    <col min="16133" max="16133" width="8.5546875" style="19" customWidth="1"/>
    <col min="16134" max="16134" width="6.6640625" style="19" customWidth="1"/>
    <col min="16135" max="16135" width="11.33203125" style="19" customWidth="1"/>
    <col min="16136" max="16136" width="12.33203125" style="19" customWidth="1"/>
    <col min="16137" max="16384" width="9.109375" style="19"/>
  </cols>
  <sheetData>
    <row r="1" spans="2:12" s="7" customFormat="1" ht="14.4">
      <c r="B1" s="9"/>
      <c r="C1" s="10"/>
      <c r="D1" s="10"/>
      <c r="E1" s="17"/>
      <c r="F1" s="65" t="s">
        <v>553</v>
      </c>
      <c r="G1" s="65"/>
      <c r="H1" s="65"/>
      <c r="I1" s="65"/>
      <c r="J1" s="65"/>
      <c r="K1" s="65"/>
      <c r="L1" s="65"/>
    </row>
    <row r="2" spans="2:12" s="7" customFormat="1" ht="14.4">
      <c r="B2" s="9"/>
      <c r="C2" s="10"/>
      <c r="D2" s="10"/>
      <c r="E2" s="17"/>
      <c r="F2" s="65" t="s">
        <v>423</v>
      </c>
      <c r="G2" s="65"/>
      <c r="H2" s="65"/>
      <c r="I2" s="65"/>
      <c r="J2" s="65"/>
      <c r="K2" s="65"/>
      <c r="L2" s="65"/>
    </row>
    <row r="3" spans="2:12" s="7" customFormat="1" ht="13.8">
      <c r="B3" s="9"/>
      <c r="C3" s="10"/>
      <c r="D3" s="10"/>
      <c r="E3" s="65" t="s">
        <v>424</v>
      </c>
      <c r="F3" s="65"/>
      <c r="G3" s="65"/>
      <c r="H3" s="65"/>
      <c r="I3" s="65"/>
      <c r="J3" s="65"/>
      <c r="K3" s="65"/>
      <c r="L3" s="65"/>
    </row>
    <row r="4" spans="2:12" s="7" customFormat="1" ht="13.8">
      <c r="B4" s="9"/>
      <c r="C4" s="10"/>
      <c r="D4" s="10"/>
      <c r="E4" s="65" t="s">
        <v>425</v>
      </c>
      <c r="F4" s="65"/>
      <c r="G4" s="65"/>
      <c r="H4" s="65"/>
      <c r="I4" s="65"/>
      <c r="J4" s="65"/>
      <c r="K4" s="65"/>
      <c r="L4" s="65"/>
    </row>
    <row r="5" spans="2:12" s="7" customFormat="1" ht="13.8">
      <c r="B5" s="9"/>
      <c r="C5" s="10"/>
      <c r="D5" s="10"/>
      <c r="E5" s="65" t="s">
        <v>511</v>
      </c>
      <c r="F5" s="65"/>
      <c r="G5" s="65"/>
      <c r="H5" s="68"/>
      <c r="I5" s="68"/>
      <c r="J5" s="65"/>
      <c r="K5" s="68"/>
      <c r="L5" s="68"/>
    </row>
    <row r="6" spans="2:12" s="7" customFormat="1" ht="13.8">
      <c r="B6" s="9"/>
      <c r="C6" s="10"/>
      <c r="D6" s="10"/>
      <c r="E6" s="49"/>
      <c r="F6" s="49"/>
      <c r="G6" s="49"/>
      <c r="H6" s="50"/>
      <c r="I6" s="50"/>
      <c r="J6" s="49"/>
      <c r="K6" s="50"/>
      <c r="L6" s="50"/>
    </row>
    <row r="7" spans="2:12" ht="13.8">
      <c r="B7" s="65" t="s">
        <v>508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2" ht="13.8">
      <c r="B8" s="65" t="s">
        <v>486</v>
      </c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2:12" ht="13.8">
      <c r="B9" s="18"/>
      <c r="C9" s="18"/>
      <c r="D9" s="18"/>
      <c r="E9" s="67" t="s">
        <v>512</v>
      </c>
      <c r="F9" s="67"/>
      <c r="G9" s="67"/>
      <c r="H9" s="67"/>
      <c r="I9" s="67"/>
      <c r="J9" s="67"/>
      <c r="K9" s="67"/>
      <c r="L9" s="67"/>
    </row>
    <row r="10" spans="2:12" ht="13.8">
      <c r="B10" s="51"/>
      <c r="C10" s="51"/>
      <c r="D10" s="51"/>
      <c r="E10" s="51"/>
      <c r="F10" s="51"/>
      <c r="G10" s="51"/>
      <c r="H10" s="51"/>
      <c r="I10" s="51"/>
      <c r="J10" s="69" t="s">
        <v>513</v>
      </c>
      <c r="K10" s="69"/>
      <c r="L10" s="69"/>
    </row>
    <row r="11" spans="2:12" s="8" customFormat="1" ht="63" customHeight="1">
      <c r="B11" s="66" t="s">
        <v>474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2:12" s="20" customFormat="1" ht="30.6">
      <c r="B12" s="21" t="s">
        <v>0</v>
      </c>
      <c r="C12" s="21" t="s">
        <v>1</v>
      </c>
      <c r="D12" s="21" t="s">
        <v>2</v>
      </c>
      <c r="E12" s="21" t="s">
        <v>3</v>
      </c>
      <c r="F12" s="21" t="s">
        <v>4</v>
      </c>
      <c r="G12" s="21" t="s">
        <v>476</v>
      </c>
      <c r="H12" s="1" t="s">
        <v>477</v>
      </c>
      <c r="I12" s="1" t="s">
        <v>478</v>
      </c>
      <c r="J12" s="21" t="s">
        <v>479</v>
      </c>
      <c r="K12" s="1" t="s">
        <v>480</v>
      </c>
      <c r="L12" s="1" t="s">
        <v>481</v>
      </c>
    </row>
    <row r="13" spans="2:12" s="22" customFormat="1" ht="15.6">
      <c r="B13" s="23" t="s">
        <v>57</v>
      </c>
      <c r="C13" s="23" t="s">
        <v>382</v>
      </c>
      <c r="D13" s="23" t="s">
        <v>5</v>
      </c>
      <c r="E13" s="23" t="s">
        <v>6</v>
      </c>
      <c r="F13" s="23" t="s">
        <v>7</v>
      </c>
      <c r="G13" s="23"/>
      <c r="H13" s="23" t="s">
        <v>58</v>
      </c>
      <c r="I13" s="23" t="s">
        <v>475</v>
      </c>
      <c r="J13" s="23"/>
      <c r="K13" s="23" t="s">
        <v>514</v>
      </c>
      <c r="L13" s="23" t="s">
        <v>515</v>
      </c>
    </row>
    <row r="14" spans="2:12" s="24" customFormat="1" ht="17.399999999999999">
      <c r="B14" s="48" t="s">
        <v>59</v>
      </c>
      <c r="C14" s="21" t="s">
        <v>10</v>
      </c>
      <c r="D14" s="23"/>
      <c r="E14" s="23"/>
      <c r="F14" s="23"/>
      <c r="G14" s="25">
        <f>G15+G20+G31+G52+G56+G74+G78+G82</f>
        <v>30582335</v>
      </c>
      <c r="H14" s="25">
        <f>H15+H20+H31+H52+H56+H74+H78+H82</f>
        <v>-657832.23</v>
      </c>
      <c r="I14" s="25">
        <f>G14+H14</f>
        <v>29924502.77</v>
      </c>
      <c r="J14" s="25">
        <f>J15+J20+J31+J52+J56+J74+J78+J82</f>
        <v>30582335</v>
      </c>
      <c r="K14" s="25">
        <f>K15+K20+K31+K52+K56+K74+K78+K82</f>
        <v>46800</v>
      </c>
      <c r="L14" s="25">
        <f>J14+K14</f>
        <v>30629135</v>
      </c>
    </row>
    <row r="15" spans="2:12" s="24" customFormat="1" ht="24">
      <c r="B15" s="47" t="s">
        <v>9</v>
      </c>
      <c r="C15" s="27" t="s">
        <v>10</v>
      </c>
      <c r="D15" s="27" t="s">
        <v>11</v>
      </c>
      <c r="E15" s="27"/>
      <c r="F15" s="27"/>
      <c r="G15" s="28">
        <f t="shared" ref="G15:H18" si="0">G16</f>
        <v>1349700</v>
      </c>
      <c r="H15" s="4">
        <f t="shared" si="0"/>
        <v>0</v>
      </c>
      <c r="I15" s="28">
        <f>G15+H15</f>
        <v>1349700</v>
      </c>
      <c r="J15" s="28">
        <f t="shared" ref="J15:K18" si="1">J16</f>
        <v>1349700</v>
      </c>
      <c r="K15" s="4">
        <f t="shared" si="1"/>
        <v>0</v>
      </c>
      <c r="L15" s="4">
        <f>J15+K15</f>
        <v>1349700</v>
      </c>
    </row>
    <row r="16" spans="2:12" s="29" customFormat="1" ht="18">
      <c r="B16" s="47" t="s">
        <v>60</v>
      </c>
      <c r="C16" s="27" t="s">
        <v>10</v>
      </c>
      <c r="D16" s="27" t="s">
        <v>11</v>
      </c>
      <c r="E16" s="30" t="s">
        <v>61</v>
      </c>
      <c r="F16" s="27"/>
      <c r="G16" s="28">
        <f t="shared" si="0"/>
        <v>1349700</v>
      </c>
      <c r="H16" s="4">
        <f t="shared" si="0"/>
        <v>0</v>
      </c>
      <c r="I16" s="28">
        <f t="shared" ref="I16:I86" si="2">G16+H16</f>
        <v>1349700</v>
      </c>
      <c r="J16" s="28">
        <f t="shared" si="1"/>
        <v>1349700</v>
      </c>
      <c r="K16" s="4">
        <f t="shared" si="1"/>
        <v>0</v>
      </c>
      <c r="L16" s="4">
        <f t="shared" ref="L16:L86" si="3">J16+K16</f>
        <v>1349700</v>
      </c>
    </row>
    <row r="17" spans="2:12" s="24" customFormat="1" ht="24">
      <c r="B17" s="47" t="s">
        <v>62</v>
      </c>
      <c r="C17" s="27" t="s">
        <v>10</v>
      </c>
      <c r="D17" s="27" t="s">
        <v>11</v>
      </c>
      <c r="E17" s="30" t="s">
        <v>63</v>
      </c>
      <c r="F17" s="27"/>
      <c r="G17" s="28">
        <f t="shared" si="0"/>
        <v>1349700</v>
      </c>
      <c r="H17" s="4">
        <f t="shared" si="0"/>
        <v>0</v>
      </c>
      <c r="I17" s="28">
        <f t="shared" si="2"/>
        <v>1349700</v>
      </c>
      <c r="J17" s="28">
        <f t="shared" si="1"/>
        <v>1349700</v>
      </c>
      <c r="K17" s="4">
        <f t="shared" si="1"/>
        <v>0</v>
      </c>
      <c r="L17" s="4">
        <f t="shared" si="3"/>
        <v>1349700</v>
      </c>
    </row>
    <row r="18" spans="2:12" s="31" customFormat="1" ht="24">
      <c r="B18" s="47" t="s">
        <v>12</v>
      </c>
      <c r="C18" s="27" t="s">
        <v>10</v>
      </c>
      <c r="D18" s="27" t="s">
        <v>11</v>
      </c>
      <c r="E18" s="30" t="s">
        <v>64</v>
      </c>
      <c r="F18" s="27"/>
      <c r="G18" s="28">
        <f t="shared" si="0"/>
        <v>1349700</v>
      </c>
      <c r="H18" s="4">
        <f t="shared" si="0"/>
        <v>0</v>
      </c>
      <c r="I18" s="28">
        <f t="shared" si="2"/>
        <v>1349700</v>
      </c>
      <c r="J18" s="28">
        <f t="shared" si="1"/>
        <v>1349700</v>
      </c>
      <c r="K18" s="4">
        <f t="shared" si="1"/>
        <v>0</v>
      </c>
      <c r="L18" s="4">
        <f t="shared" si="3"/>
        <v>1349700</v>
      </c>
    </row>
    <row r="19" spans="2:12" s="32" customFormat="1" ht="48">
      <c r="B19" s="47" t="s">
        <v>65</v>
      </c>
      <c r="C19" s="27" t="s">
        <v>10</v>
      </c>
      <c r="D19" s="27" t="s">
        <v>11</v>
      </c>
      <c r="E19" s="30" t="s">
        <v>64</v>
      </c>
      <c r="F19" s="27" t="s">
        <v>66</v>
      </c>
      <c r="G19" s="28">
        <v>1349700</v>
      </c>
      <c r="H19" s="4">
        <v>0</v>
      </c>
      <c r="I19" s="28">
        <f t="shared" si="2"/>
        <v>1349700</v>
      </c>
      <c r="J19" s="28">
        <v>1349700</v>
      </c>
      <c r="K19" s="4">
        <v>0</v>
      </c>
      <c r="L19" s="4">
        <f t="shared" si="3"/>
        <v>1349700</v>
      </c>
    </row>
    <row r="20" spans="2:12" s="24" customFormat="1" ht="36">
      <c r="B20" s="47" t="s">
        <v>13</v>
      </c>
      <c r="C20" s="27" t="s">
        <v>10</v>
      </c>
      <c r="D20" s="27" t="s">
        <v>14</v>
      </c>
      <c r="E20" s="27"/>
      <c r="F20" s="27"/>
      <c r="G20" s="28">
        <f>G21</f>
        <v>1945100</v>
      </c>
      <c r="H20" s="4">
        <f>H21</f>
        <v>0</v>
      </c>
      <c r="I20" s="28">
        <f t="shared" si="2"/>
        <v>1945100</v>
      </c>
      <c r="J20" s="28">
        <f>J21</f>
        <v>1945100</v>
      </c>
      <c r="K20" s="4">
        <f>K21</f>
        <v>0</v>
      </c>
      <c r="L20" s="4">
        <f t="shared" si="3"/>
        <v>1945100</v>
      </c>
    </row>
    <row r="21" spans="2:12">
      <c r="B21" s="47" t="s">
        <v>60</v>
      </c>
      <c r="C21" s="27" t="s">
        <v>10</v>
      </c>
      <c r="D21" s="27" t="s">
        <v>14</v>
      </c>
      <c r="E21" s="30" t="s">
        <v>61</v>
      </c>
      <c r="F21" s="27"/>
      <c r="G21" s="28">
        <f>G22</f>
        <v>1945100</v>
      </c>
      <c r="H21" s="4">
        <f>H22</f>
        <v>0</v>
      </c>
      <c r="I21" s="28">
        <f t="shared" si="2"/>
        <v>1945100</v>
      </c>
      <c r="J21" s="28">
        <f>J22</f>
        <v>1945100</v>
      </c>
      <c r="K21" s="4">
        <f>K22</f>
        <v>0</v>
      </c>
      <c r="L21" s="4">
        <f t="shared" si="3"/>
        <v>1945100</v>
      </c>
    </row>
    <row r="22" spans="2:12" ht="24">
      <c r="B22" s="47" t="s">
        <v>487</v>
      </c>
      <c r="C22" s="27" t="s">
        <v>10</v>
      </c>
      <c r="D22" s="27" t="s">
        <v>14</v>
      </c>
      <c r="E22" s="30" t="s">
        <v>67</v>
      </c>
      <c r="F22" s="27"/>
      <c r="G22" s="28">
        <f>G23+G27+G29</f>
        <v>1945100</v>
      </c>
      <c r="H22" s="4">
        <f>H23+H27+H29</f>
        <v>0</v>
      </c>
      <c r="I22" s="28">
        <f t="shared" si="2"/>
        <v>1945100</v>
      </c>
      <c r="J22" s="28">
        <f>J23+J27+J29</f>
        <v>1945100</v>
      </c>
      <c r="K22" s="4">
        <f>K23+K27+K29</f>
        <v>0</v>
      </c>
      <c r="L22" s="4">
        <f t="shared" si="3"/>
        <v>1945100</v>
      </c>
    </row>
    <row r="23" spans="2:12" ht="24">
      <c r="B23" s="47" t="s">
        <v>68</v>
      </c>
      <c r="C23" s="27" t="s">
        <v>10</v>
      </c>
      <c r="D23" s="27" t="s">
        <v>14</v>
      </c>
      <c r="E23" s="30" t="s">
        <v>69</v>
      </c>
      <c r="F23" s="27"/>
      <c r="G23" s="28">
        <f>G24</f>
        <v>669100</v>
      </c>
      <c r="H23" s="4">
        <f>H24</f>
        <v>0</v>
      </c>
      <c r="I23" s="28">
        <f t="shared" si="2"/>
        <v>669100</v>
      </c>
      <c r="J23" s="28">
        <f>J24</f>
        <v>669100</v>
      </c>
      <c r="K23" s="4">
        <f>K24</f>
        <v>0</v>
      </c>
      <c r="L23" s="4">
        <f t="shared" si="3"/>
        <v>669100</v>
      </c>
    </row>
    <row r="24" spans="2:12" ht="24">
      <c r="B24" s="47" t="s">
        <v>70</v>
      </c>
      <c r="C24" s="27" t="s">
        <v>10</v>
      </c>
      <c r="D24" s="27" t="s">
        <v>14</v>
      </c>
      <c r="E24" s="30" t="s">
        <v>71</v>
      </c>
      <c r="F24" s="27"/>
      <c r="G24" s="28">
        <f>G25+G26</f>
        <v>669100</v>
      </c>
      <c r="H24" s="4">
        <f>H25+H26</f>
        <v>0</v>
      </c>
      <c r="I24" s="28">
        <f t="shared" si="2"/>
        <v>669100</v>
      </c>
      <c r="J24" s="28">
        <f>J25+J26</f>
        <v>669100</v>
      </c>
      <c r="K24" s="4">
        <f>K25+K26</f>
        <v>0</v>
      </c>
      <c r="L24" s="4">
        <f t="shared" si="3"/>
        <v>669100</v>
      </c>
    </row>
    <row r="25" spans="2:12" ht="48">
      <c r="B25" s="47" t="s">
        <v>65</v>
      </c>
      <c r="C25" s="27" t="s">
        <v>10</v>
      </c>
      <c r="D25" s="27" t="s">
        <v>14</v>
      </c>
      <c r="E25" s="30" t="s">
        <v>71</v>
      </c>
      <c r="F25" s="30">
        <v>100</v>
      </c>
      <c r="G25" s="28">
        <v>495000</v>
      </c>
      <c r="H25" s="4"/>
      <c r="I25" s="28">
        <f t="shared" si="2"/>
        <v>495000</v>
      </c>
      <c r="J25" s="28">
        <v>495000</v>
      </c>
      <c r="K25" s="4"/>
      <c r="L25" s="4">
        <f t="shared" si="3"/>
        <v>495000</v>
      </c>
    </row>
    <row r="26" spans="2:12" ht="24">
      <c r="B26" s="47" t="s">
        <v>72</v>
      </c>
      <c r="C26" s="27" t="s">
        <v>10</v>
      </c>
      <c r="D26" s="27" t="s">
        <v>14</v>
      </c>
      <c r="E26" s="30" t="s">
        <v>71</v>
      </c>
      <c r="F26" s="30">
        <v>200</v>
      </c>
      <c r="G26" s="28">
        <v>174100</v>
      </c>
      <c r="H26" s="4"/>
      <c r="I26" s="28">
        <f t="shared" si="2"/>
        <v>174100</v>
      </c>
      <c r="J26" s="28">
        <v>174100</v>
      </c>
      <c r="K26" s="4"/>
      <c r="L26" s="4">
        <f t="shared" si="3"/>
        <v>174100</v>
      </c>
    </row>
    <row r="27" spans="2:12" ht="24">
      <c r="B27" s="47" t="s">
        <v>15</v>
      </c>
      <c r="C27" s="27" t="s">
        <v>10</v>
      </c>
      <c r="D27" s="27" t="s">
        <v>14</v>
      </c>
      <c r="E27" s="30" t="s">
        <v>73</v>
      </c>
      <c r="F27" s="30"/>
      <c r="G27" s="28">
        <f>G28</f>
        <v>1162000</v>
      </c>
      <c r="H27" s="4">
        <f>H28</f>
        <v>0</v>
      </c>
      <c r="I27" s="28">
        <f t="shared" si="2"/>
        <v>1162000</v>
      </c>
      <c r="J27" s="28">
        <f>J28</f>
        <v>1162000</v>
      </c>
      <c r="K27" s="4">
        <f>K28</f>
        <v>0</v>
      </c>
      <c r="L27" s="4">
        <f t="shared" si="3"/>
        <v>1162000</v>
      </c>
    </row>
    <row r="28" spans="2:12" ht="48">
      <c r="B28" s="47" t="s">
        <v>65</v>
      </c>
      <c r="C28" s="27" t="s">
        <v>10</v>
      </c>
      <c r="D28" s="27" t="s">
        <v>14</v>
      </c>
      <c r="E28" s="30" t="s">
        <v>73</v>
      </c>
      <c r="F28" s="30">
        <v>100</v>
      </c>
      <c r="G28" s="28">
        <v>1162000</v>
      </c>
      <c r="H28" s="4"/>
      <c r="I28" s="28">
        <f t="shared" si="2"/>
        <v>1162000</v>
      </c>
      <c r="J28" s="28">
        <v>1162000</v>
      </c>
      <c r="K28" s="4"/>
      <c r="L28" s="4">
        <f t="shared" si="3"/>
        <v>1162000</v>
      </c>
    </row>
    <row r="29" spans="2:12" ht="24">
      <c r="B29" s="47" t="s">
        <v>16</v>
      </c>
      <c r="C29" s="27" t="s">
        <v>10</v>
      </c>
      <c r="D29" s="27" t="s">
        <v>14</v>
      </c>
      <c r="E29" s="30" t="s">
        <v>74</v>
      </c>
      <c r="F29" s="30"/>
      <c r="G29" s="28">
        <f>G30</f>
        <v>114000</v>
      </c>
      <c r="H29" s="4">
        <f>H30</f>
        <v>0</v>
      </c>
      <c r="I29" s="28">
        <f t="shared" si="2"/>
        <v>114000</v>
      </c>
      <c r="J29" s="28">
        <f>J30</f>
        <v>114000</v>
      </c>
      <c r="K29" s="4">
        <f>K30</f>
        <v>0</v>
      </c>
      <c r="L29" s="4">
        <f t="shared" si="3"/>
        <v>114000</v>
      </c>
    </row>
    <row r="30" spans="2:12" ht="48">
      <c r="B30" s="47" t="s">
        <v>65</v>
      </c>
      <c r="C30" s="27" t="s">
        <v>10</v>
      </c>
      <c r="D30" s="27" t="s">
        <v>14</v>
      </c>
      <c r="E30" s="30" t="s">
        <v>74</v>
      </c>
      <c r="F30" s="30">
        <v>100</v>
      </c>
      <c r="G30" s="28">
        <v>114000</v>
      </c>
      <c r="H30" s="4"/>
      <c r="I30" s="28">
        <f t="shared" si="2"/>
        <v>114000</v>
      </c>
      <c r="J30" s="28">
        <v>114000</v>
      </c>
      <c r="K30" s="4"/>
      <c r="L30" s="4">
        <f t="shared" si="3"/>
        <v>114000</v>
      </c>
    </row>
    <row r="31" spans="2:12" ht="36">
      <c r="B31" s="47" t="s">
        <v>17</v>
      </c>
      <c r="C31" s="27" t="s">
        <v>10</v>
      </c>
      <c r="D31" s="27" t="s">
        <v>18</v>
      </c>
      <c r="E31" s="27"/>
      <c r="F31" s="27"/>
      <c r="G31" s="28">
        <f>G32</f>
        <v>17695925</v>
      </c>
      <c r="H31" s="4">
        <f>H32</f>
        <v>-1726525</v>
      </c>
      <c r="I31" s="28">
        <f t="shared" si="2"/>
        <v>15969400</v>
      </c>
      <c r="J31" s="28">
        <f>J32</f>
        <v>17695925</v>
      </c>
      <c r="K31" s="4">
        <f>K32</f>
        <v>-1726525</v>
      </c>
      <c r="L31" s="4">
        <f t="shared" si="3"/>
        <v>15969400</v>
      </c>
    </row>
    <row r="32" spans="2:12">
      <c r="B32" s="47" t="s">
        <v>60</v>
      </c>
      <c r="C32" s="27" t="s">
        <v>10</v>
      </c>
      <c r="D32" s="27" t="s">
        <v>18</v>
      </c>
      <c r="E32" s="30" t="s">
        <v>61</v>
      </c>
      <c r="F32" s="30"/>
      <c r="G32" s="33">
        <f>G33+G38+G41+G36</f>
        <v>17695925</v>
      </c>
      <c r="H32" s="6">
        <f>H33+H38+H41+H36</f>
        <v>-1726525</v>
      </c>
      <c r="I32" s="33">
        <f t="shared" si="2"/>
        <v>15969400</v>
      </c>
      <c r="J32" s="33">
        <f>J33+J38+J41+J36</f>
        <v>17695925</v>
      </c>
      <c r="K32" s="6">
        <f>K33+K38+K41+K36</f>
        <v>-1726525</v>
      </c>
      <c r="L32" s="4">
        <f t="shared" si="3"/>
        <v>15969400</v>
      </c>
    </row>
    <row r="33" spans="2:12" s="7" customFormat="1" ht="48" hidden="1">
      <c r="B33" s="47" t="s">
        <v>75</v>
      </c>
      <c r="C33" s="3" t="s">
        <v>10</v>
      </c>
      <c r="D33" s="3" t="s">
        <v>18</v>
      </c>
      <c r="E33" s="12" t="s">
        <v>76</v>
      </c>
      <c r="F33" s="12"/>
      <c r="G33" s="6">
        <f>G35+G34</f>
        <v>0</v>
      </c>
      <c r="H33" s="6">
        <f>H35+H34</f>
        <v>0</v>
      </c>
      <c r="I33" s="28">
        <f t="shared" si="2"/>
        <v>0</v>
      </c>
      <c r="J33" s="6">
        <f>J35+J34</f>
        <v>0</v>
      </c>
      <c r="K33" s="6">
        <f>K35+K34</f>
        <v>0</v>
      </c>
      <c r="L33" s="4">
        <f t="shared" si="3"/>
        <v>0</v>
      </c>
    </row>
    <row r="34" spans="2:12" s="7" customFormat="1" ht="48" hidden="1">
      <c r="B34" s="47" t="s">
        <v>65</v>
      </c>
      <c r="C34" s="3" t="s">
        <v>10</v>
      </c>
      <c r="D34" s="3" t="s">
        <v>18</v>
      </c>
      <c r="E34" s="12" t="s">
        <v>76</v>
      </c>
      <c r="F34" s="12">
        <v>100</v>
      </c>
      <c r="G34" s="6"/>
      <c r="H34" s="4">
        <v>0</v>
      </c>
      <c r="I34" s="28">
        <f t="shared" si="2"/>
        <v>0</v>
      </c>
      <c r="J34" s="6"/>
      <c r="K34" s="4">
        <v>0</v>
      </c>
      <c r="L34" s="4">
        <f t="shared" si="3"/>
        <v>0</v>
      </c>
    </row>
    <row r="35" spans="2:12" s="7" customFormat="1" ht="24" hidden="1">
      <c r="B35" s="47" t="s">
        <v>72</v>
      </c>
      <c r="C35" s="3" t="s">
        <v>10</v>
      </c>
      <c r="D35" s="3" t="s">
        <v>18</v>
      </c>
      <c r="E35" s="12" t="s">
        <v>76</v>
      </c>
      <c r="F35" s="12">
        <v>200</v>
      </c>
      <c r="G35" s="4"/>
      <c r="H35" s="4">
        <v>0</v>
      </c>
      <c r="I35" s="33">
        <f t="shared" si="2"/>
        <v>0</v>
      </c>
      <c r="J35" s="4"/>
      <c r="K35" s="4">
        <v>0</v>
      </c>
      <c r="L35" s="4">
        <f t="shared" si="3"/>
        <v>0</v>
      </c>
    </row>
    <row r="36" spans="2:12" ht="36">
      <c r="B36" s="47" t="s">
        <v>417</v>
      </c>
      <c r="C36" s="27" t="s">
        <v>10</v>
      </c>
      <c r="D36" s="30" t="s">
        <v>18</v>
      </c>
      <c r="E36" s="30" t="s">
        <v>350</v>
      </c>
      <c r="F36" s="27"/>
      <c r="G36" s="28">
        <f>G37</f>
        <v>76200</v>
      </c>
      <c r="H36" s="4">
        <f>H37</f>
        <v>0</v>
      </c>
      <c r="I36" s="28">
        <f t="shared" si="2"/>
        <v>76200</v>
      </c>
      <c r="J36" s="28">
        <f>J37</f>
        <v>76200</v>
      </c>
      <c r="K36" s="4">
        <f>K37</f>
        <v>0</v>
      </c>
      <c r="L36" s="4">
        <f t="shared" si="3"/>
        <v>76200</v>
      </c>
    </row>
    <row r="37" spans="2:12" ht="48">
      <c r="B37" s="47" t="s">
        <v>65</v>
      </c>
      <c r="C37" s="27" t="s">
        <v>10</v>
      </c>
      <c r="D37" s="30" t="s">
        <v>18</v>
      </c>
      <c r="E37" s="30" t="s">
        <v>350</v>
      </c>
      <c r="F37" s="27" t="s">
        <v>66</v>
      </c>
      <c r="G37" s="28">
        <v>76200</v>
      </c>
      <c r="H37" s="4"/>
      <c r="I37" s="28">
        <f t="shared" si="2"/>
        <v>76200</v>
      </c>
      <c r="J37" s="28">
        <v>76200</v>
      </c>
      <c r="K37" s="4"/>
      <c r="L37" s="4">
        <f t="shared" si="3"/>
        <v>76200</v>
      </c>
    </row>
    <row r="38" spans="2:12" ht="36">
      <c r="B38" s="47" t="s">
        <v>19</v>
      </c>
      <c r="C38" s="27" t="s">
        <v>10</v>
      </c>
      <c r="D38" s="27" t="s">
        <v>18</v>
      </c>
      <c r="E38" s="30" t="s">
        <v>77</v>
      </c>
      <c r="F38" s="30"/>
      <c r="G38" s="33">
        <f>G39+G40</f>
        <v>890000</v>
      </c>
      <c r="H38" s="6">
        <f>H39+H40</f>
        <v>0</v>
      </c>
      <c r="I38" s="33">
        <f t="shared" si="2"/>
        <v>890000</v>
      </c>
      <c r="J38" s="33">
        <f>J39+J40</f>
        <v>890000</v>
      </c>
      <c r="K38" s="6">
        <f>K39+K40</f>
        <v>0</v>
      </c>
      <c r="L38" s="4">
        <f t="shared" si="3"/>
        <v>890000</v>
      </c>
    </row>
    <row r="39" spans="2:12" ht="48">
      <c r="B39" s="47" t="s">
        <v>65</v>
      </c>
      <c r="C39" s="27" t="s">
        <v>10</v>
      </c>
      <c r="D39" s="27" t="s">
        <v>18</v>
      </c>
      <c r="E39" s="30" t="s">
        <v>77</v>
      </c>
      <c r="F39" s="30">
        <v>100</v>
      </c>
      <c r="G39" s="28">
        <v>741900</v>
      </c>
      <c r="H39" s="4"/>
      <c r="I39" s="33">
        <f t="shared" si="2"/>
        <v>741900</v>
      </c>
      <c r="J39" s="28">
        <v>741900</v>
      </c>
      <c r="K39" s="4"/>
      <c r="L39" s="4">
        <f t="shared" si="3"/>
        <v>741900</v>
      </c>
    </row>
    <row r="40" spans="2:12" ht="24">
      <c r="B40" s="47" t="s">
        <v>72</v>
      </c>
      <c r="C40" s="27" t="s">
        <v>10</v>
      </c>
      <c r="D40" s="27" t="s">
        <v>18</v>
      </c>
      <c r="E40" s="30" t="s">
        <v>77</v>
      </c>
      <c r="F40" s="30">
        <v>200</v>
      </c>
      <c r="G40" s="28">
        <v>148100</v>
      </c>
      <c r="H40" s="4"/>
      <c r="I40" s="33">
        <f t="shared" si="2"/>
        <v>148100</v>
      </c>
      <c r="J40" s="28">
        <v>148100</v>
      </c>
      <c r="K40" s="4"/>
      <c r="L40" s="4">
        <f t="shared" si="3"/>
        <v>148100</v>
      </c>
    </row>
    <row r="41" spans="2:12" ht="24">
      <c r="B41" s="47" t="s">
        <v>62</v>
      </c>
      <c r="C41" s="27" t="s">
        <v>10</v>
      </c>
      <c r="D41" s="27" t="s">
        <v>18</v>
      </c>
      <c r="E41" s="30" t="s">
        <v>63</v>
      </c>
      <c r="F41" s="30"/>
      <c r="G41" s="33">
        <f>G42+G49</f>
        <v>16729725</v>
      </c>
      <c r="H41" s="33">
        <f>H42+H49</f>
        <v>-1726525</v>
      </c>
      <c r="I41" s="28">
        <f t="shared" si="2"/>
        <v>15003200</v>
      </c>
      <c r="J41" s="33">
        <f t="shared" ref="J41:K41" si="4">J42+J49</f>
        <v>16729725</v>
      </c>
      <c r="K41" s="33">
        <f t="shared" si="4"/>
        <v>-1726525</v>
      </c>
      <c r="L41" s="4">
        <f t="shared" si="3"/>
        <v>15003200</v>
      </c>
    </row>
    <row r="42" spans="2:12" ht="24">
      <c r="B42" s="47" t="s">
        <v>78</v>
      </c>
      <c r="C42" s="27" t="s">
        <v>10</v>
      </c>
      <c r="D42" s="27" t="s">
        <v>18</v>
      </c>
      <c r="E42" s="30" t="s">
        <v>79</v>
      </c>
      <c r="F42" s="30"/>
      <c r="G42" s="33">
        <f>G43+G45</f>
        <v>16729725</v>
      </c>
      <c r="H42" s="6">
        <f>H43+H45</f>
        <v>-1761025</v>
      </c>
      <c r="I42" s="33">
        <f t="shared" si="2"/>
        <v>14968700</v>
      </c>
      <c r="J42" s="33">
        <f>J43+J45</f>
        <v>16729725</v>
      </c>
      <c r="K42" s="6">
        <f>K43+K45</f>
        <v>-1761025</v>
      </c>
      <c r="L42" s="4">
        <f t="shared" si="3"/>
        <v>14968700</v>
      </c>
    </row>
    <row r="43" spans="2:12" ht="24">
      <c r="B43" s="47" t="s">
        <v>80</v>
      </c>
      <c r="C43" s="27" t="s">
        <v>10</v>
      </c>
      <c r="D43" s="27" t="s">
        <v>18</v>
      </c>
      <c r="E43" s="30" t="s">
        <v>81</v>
      </c>
      <c r="F43" s="30"/>
      <c r="G43" s="33">
        <f>G44</f>
        <v>9523400</v>
      </c>
      <c r="H43" s="6">
        <f>H44</f>
        <v>0</v>
      </c>
      <c r="I43" s="28">
        <f t="shared" si="2"/>
        <v>9523400</v>
      </c>
      <c r="J43" s="33">
        <f>J44</f>
        <v>9523400</v>
      </c>
      <c r="K43" s="6">
        <f>K44</f>
        <v>0</v>
      </c>
      <c r="L43" s="4">
        <f t="shared" si="3"/>
        <v>9523400</v>
      </c>
    </row>
    <row r="44" spans="2:12" ht="48">
      <c r="B44" s="47" t="s">
        <v>65</v>
      </c>
      <c r="C44" s="27" t="s">
        <v>10</v>
      </c>
      <c r="D44" s="27" t="s">
        <v>18</v>
      </c>
      <c r="E44" s="30" t="s">
        <v>81</v>
      </c>
      <c r="F44" s="30">
        <v>100</v>
      </c>
      <c r="G44" s="28">
        <v>9523400</v>
      </c>
      <c r="H44" s="4"/>
      <c r="I44" s="28">
        <f t="shared" si="2"/>
        <v>9523400</v>
      </c>
      <c r="J44" s="28">
        <v>9523400</v>
      </c>
      <c r="K44" s="4"/>
      <c r="L44" s="4">
        <f t="shared" si="3"/>
        <v>9523400</v>
      </c>
    </row>
    <row r="45" spans="2:12" ht="24">
      <c r="B45" s="47" t="s">
        <v>82</v>
      </c>
      <c r="C45" s="27" t="s">
        <v>10</v>
      </c>
      <c r="D45" s="27" t="s">
        <v>18</v>
      </c>
      <c r="E45" s="30" t="s">
        <v>83</v>
      </c>
      <c r="F45" s="30"/>
      <c r="G45" s="33">
        <f>G46+G47+G48</f>
        <v>7206325</v>
      </c>
      <c r="H45" s="6">
        <f>H46+H47+H48</f>
        <v>-1761025</v>
      </c>
      <c r="I45" s="28">
        <f t="shared" si="2"/>
        <v>5445300</v>
      </c>
      <c r="J45" s="33">
        <f>J46+J47+J48</f>
        <v>7206325</v>
      </c>
      <c r="K45" s="6">
        <f>K46+K47+K48</f>
        <v>-1761025</v>
      </c>
      <c r="L45" s="4">
        <f t="shared" si="3"/>
        <v>5445300</v>
      </c>
    </row>
    <row r="46" spans="2:12" ht="48">
      <c r="B46" s="47" t="s">
        <v>65</v>
      </c>
      <c r="C46" s="27" t="s">
        <v>10</v>
      </c>
      <c r="D46" s="27" t="s">
        <v>18</v>
      </c>
      <c r="E46" s="30" t="s">
        <v>83</v>
      </c>
      <c r="F46" s="30">
        <v>100</v>
      </c>
      <c r="G46" s="28">
        <v>4923300</v>
      </c>
      <c r="H46" s="4"/>
      <c r="I46" s="33">
        <f t="shared" si="2"/>
        <v>4923300</v>
      </c>
      <c r="J46" s="28">
        <v>4923300</v>
      </c>
      <c r="K46" s="4"/>
      <c r="L46" s="4">
        <f t="shared" si="3"/>
        <v>4923300</v>
      </c>
    </row>
    <row r="47" spans="2:12" ht="24">
      <c r="B47" s="47" t="s">
        <v>72</v>
      </c>
      <c r="C47" s="27" t="s">
        <v>10</v>
      </c>
      <c r="D47" s="27" t="s">
        <v>18</v>
      </c>
      <c r="E47" s="30" t="s">
        <v>83</v>
      </c>
      <c r="F47" s="30">
        <v>200</v>
      </c>
      <c r="G47" s="28">
        <v>2103025</v>
      </c>
      <c r="H47" s="4">
        <f>-200000-1561025</f>
        <v>-1761025</v>
      </c>
      <c r="I47" s="28">
        <f t="shared" si="2"/>
        <v>342000</v>
      </c>
      <c r="J47" s="28">
        <v>2103025</v>
      </c>
      <c r="K47" s="4">
        <f>-200000-1561025</f>
        <v>-1761025</v>
      </c>
      <c r="L47" s="4">
        <f t="shared" si="3"/>
        <v>342000</v>
      </c>
    </row>
    <row r="48" spans="2:12">
      <c r="B48" s="47" t="s">
        <v>84</v>
      </c>
      <c r="C48" s="27" t="s">
        <v>10</v>
      </c>
      <c r="D48" s="27" t="s">
        <v>18</v>
      </c>
      <c r="E48" s="30" t="s">
        <v>83</v>
      </c>
      <c r="F48" s="30">
        <v>800</v>
      </c>
      <c r="G48" s="28">
        <v>180000</v>
      </c>
      <c r="H48" s="4">
        <f>-10000+10000</f>
        <v>0</v>
      </c>
      <c r="I48" s="28">
        <f t="shared" si="2"/>
        <v>180000</v>
      </c>
      <c r="J48" s="28">
        <v>180000</v>
      </c>
      <c r="K48" s="4">
        <f>-10000+10000</f>
        <v>0</v>
      </c>
      <c r="L48" s="4">
        <f t="shared" si="3"/>
        <v>180000</v>
      </c>
    </row>
    <row r="49" spans="2:12" ht="24">
      <c r="B49" s="47" t="s">
        <v>38</v>
      </c>
      <c r="C49" s="27" t="s">
        <v>10</v>
      </c>
      <c r="D49" s="27" t="s">
        <v>18</v>
      </c>
      <c r="E49" s="30" t="s">
        <v>516</v>
      </c>
      <c r="F49" s="30"/>
      <c r="G49" s="4">
        <f>G50+G51</f>
        <v>0</v>
      </c>
      <c r="H49" s="4">
        <f>H50+H51</f>
        <v>34500</v>
      </c>
      <c r="I49" s="28">
        <f t="shared" si="2"/>
        <v>34500</v>
      </c>
      <c r="J49" s="4">
        <f t="shared" ref="J49:K49" si="5">J50+J51</f>
        <v>0</v>
      </c>
      <c r="K49" s="4">
        <f t="shared" si="5"/>
        <v>34500</v>
      </c>
      <c r="L49" s="4">
        <f t="shared" si="3"/>
        <v>34500</v>
      </c>
    </row>
    <row r="50" spans="2:12" ht="48">
      <c r="B50" s="47" t="s">
        <v>65</v>
      </c>
      <c r="C50" s="27" t="s">
        <v>10</v>
      </c>
      <c r="D50" s="27" t="s">
        <v>18</v>
      </c>
      <c r="E50" s="30" t="s">
        <v>516</v>
      </c>
      <c r="F50" s="30">
        <v>100</v>
      </c>
      <c r="G50" s="28">
        <v>0</v>
      </c>
      <c r="H50" s="4">
        <f>10500</f>
        <v>10500</v>
      </c>
      <c r="I50" s="28">
        <f t="shared" si="2"/>
        <v>10500</v>
      </c>
      <c r="J50" s="28">
        <v>0</v>
      </c>
      <c r="K50" s="4">
        <f>10500</f>
        <v>10500</v>
      </c>
      <c r="L50" s="4">
        <f t="shared" si="3"/>
        <v>10500</v>
      </c>
    </row>
    <row r="51" spans="2:12" ht="24">
      <c r="B51" s="47" t="s">
        <v>72</v>
      </c>
      <c r="C51" s="27" t="s">
        <v>10</v>
      </c>
      <c r="D51" s="27" t="s">
        <v>18</v>
      </c>
      <c r="E51" s="30" t="s">
        <v>516</v>
      </c>
      <c r="F51" s="30">
        <v>200</v>
      </c>
      <c r="G51" s="28">
        <v>0</v>
      </c>
      <c r="H51" s="4">
        <v>24000</v>
      </c>
      <c r="I51" s="28">
        <f t="shared" si="2"/>
        <v>24000</v>
      </c>
      <c r="J51" s="28">
        <v>0</v>
      </c>
      <c r="K51" s="4">
        <v>24000</v>
      </c>
      <c r="L51" s="4">
        <f t="shared" si="3"/>
        <v>24000</v>
      </c>
    </row>
    <row r="52" spans="2:12" s="7" customFormat="1" hidden="1">
      <c r="B52" s="47" t="s">
        <v>85</v>
      </c>
      <c r="C52" s="3" t="s">
        <v>10</v>
      </c>
      <c r="D52" s="3" t="s">
        <v>31</v>
      </c>
      <c r="E52" s="12"/>
      <c r="F52" s="12"/>
      <c r="G52" s="6">
        <f>G54</f>
        <v>0</v>
      </c>
      <c r="H52" s="6">
        <f>H54</f>
        <v>0</v>
      </c>
      <c r="I52" s="28">
        <f t="shared" si="2"/>
        <v>0</v>
      </c>
      <c r="J52" s="6">
        <f>J54</f>
        <v>0</v>
      </c>
      <c r="K52" s="6">
        <f>K54</f>
        <v>0</v>
      </c>
      <c r="L52" s="4">
        <f t="shared" si="3"/>
        <v>0</v>
      </c>
    </row>
    <row r="53" spans="2:12" s="7" customFormat="1" hidden="1">
      <c r="B53" s="47" t="s">
        <v>60</v>
      </c>
      <c r="C53" s="3" t="s">
        <v>10</v>
      </c>
      <c r="D53" s="3" t="s">
        <v>31</v>
      </c>
      <c r="E53" s="12" t="s">
        <v>61</v>
      </c>
      <c r="F53" s="12"/>
      <c r="G53" s="6">
        <f>G54</f>
        <v>0</v>
      </c>
      <c r="H53" s="6">
        <f>H54</f>
        <v>0</v>
      </c>
      <c r="I53" s="28">
        <f t="shared" si="2"/>
        <v>0</v>
      </c>
      <c r="J53" s="6">
        <f>J54</f>
        <v>0</v>
      </c>
      <c r="K53" s="6">
        <f>K54</f>
        <v>0</v>
      </c>
      <c r="L53" s="4">
        <f t="shared" si="3"/>
        <v>0</v>
      </c>
    </row>
    <row r="54" spans="2:12" s="7" customFormat="1" ht="36" hidden="1">
      <c r="B54" s="47" t="s">
        <v>86</v>
      </c>
      <c r="C54" s="3" t="s">
        <v>10</v>
      </c>
      <c r="D54" s="3" t="s">
        <v>31</v>
      </c>
      <c r="E54" s="12" t="s">
        <v>87</v>
      </c>
      <c r="F54" s="12"/>
      <c r="G54" s="6">
        <f>G55</f>
        <v>0</v>
      </c>
      <c r="H54" s="6">
        <f>H55</f>
        <v>0</v>
      </c>
      <c r="I54" s="28">
        <f t="shared" si="2"/>
        <v>0</v>
      </c>
      <c r="J54" s="6">
        <f>J55</f>
        <v>0</v>
      </c>
      <c r="K54" s="6">
        <f>K55</f>
        <v>0</v>
      </c>
      <c r="L54" s="4">
        <f t="shared" si="3"/>
        <v>0</v>
      </c>
    </row>
    <row r="55" spans="2:12" s="7" customFormat="1" ht="24" hidden="1">
      <c r="B55" s="47" t="s">
        <v>72</v>
      </c>
      <c r="C55" s="3" t="s">
        <v>10</v>
      </c>
      <c r="D55" s="3" t="s">
        <v>31</v>
      </c>
      <c r="E55" s="12" t="s">
        <v>87</v>
      </c>
      <c r="F55" s="12">
        <v>200</v>
      </c>
      <c r="G55" s="4"/>
      <c r="H55" s="4">
        <v>0</v>
      </c>
      <c r="I55" s="28">
        <f t="shared" si="2"/>
        <v>0</v>
      </c>
      <c r="J55" s="4"/>
      <c r="K55" s="4">
        <v>0</v>
      </c>
      <c r="L55" s="4">
        <f t="shared" si="3"/>
        <v>0</v>
      </c>
    </row>
    <row r="56" spans="2:12" ht="36">
      <c r="B56" s="47" t="s">
        <v>20</v>
      </c>
      <c r="C56" s="27" t="s">
        <v>10</v>
      </c>
      <c r="D56" s="27" t="s">
        <v>21</v>
      </c>
      <c r="E56" s="27"/>
      <c r="F56" s="27"/>
      <c r="G56" s="33">
        <f>G58+G60+G68</f>
        <v>6836020</v>
      </c>
      <c r="H56" s="6">
        <f>H58+H60+H68</f>
        <v>0</v>
      </c>
      <c r="I56" s="28">
        <f t="shared" si="2"/>
        <v>6836020</v>
      </c>
      <c r="J56" s="33">
        <f>J58+J60+J68</f>
        <v>6836020</v>
      </c>
      <c r="K56" s="6">
        <f>K58+K60+K68</f>
        <v>0</v>
      </c>
      <c r="L56" s="4">
        <f t="shared" si="3"/>
        <v>6836020</v>
      </c>
    </row>
    <row r="57" spans="2:12" ht="24">
      <c r="B57" s="47" t="s">
        <v>88</v>
      </c>
      <c r="C57" s="27" t="s">
        <v>10</v>
      </c>
      <c r="D57" s="27" t="s">
        <v>21</v>
      </c>
      <c r="E57" s="30" t="s">
        <v>89</v>
      </c>
      <c r="F57" s="27"/>
      <c r="G57" s="28">
        <f>G58</f>
        <v>455000</v>
      </c>
      <c r="H57" s="4">
        <f>H58</f>
        <v>0</v>
      </c>
      <c r="I57" s="28">
        <f t="shared" si="2"/>
        <v>455000</v>
      </c>
      <c r="J57" s="28">
        <f>J58</f>
        <v>455000</v>
      </c>
      <c r="K57" s="4">
        <f>K58</f>
        <v>0</v>
      </c>
      <c r="L57" s="4">
        <f t="shared" si="3"/>
        <v>455000</v>
      </c>
    </row>
    <row r="58" spans="2:12" ht="24">
      <c r="B58" s="47" t="s">
        <v>90</v>
      </c>
      <c r="C58" s="27" t="s">
        <v>10</v>
      </c>
      <c r="D58" s="27" t="s">
        <v>21</v>
      </c>
      <c r="E58" s="30" t="s">
        <v>91</v>
      </c>
      <c r="F58" s="27"/>
      <c r="G58" s="28">
        <f>G59</f>
        <v>455000</v>
      </c>
      <c r="H58" s="4">
        <f>H59</f>
        <v>0</v>
      </c>
      <c r="I58" s="28">
        <f t="shared" si="2"/>
        <v>455000</v>
      </c>
      <c r="J58" s="28">
        <f>J59</f>
        <v>455000</v>
      </c>
      <c r="K58" s="4">
        <f>K59</f>
        <v>0</v>
      </c>
      <c r="L58" s="4">
        <f t="shared" si="3"/>
        <v>455000</v>
      </c>
    </row>
    <row r="59" spans="2:12" ht="24">
      <c r="B59" s="47" t="s">
        <v>72</v>
      </c>
      <c r="C59" s="27" t="s">
        <v>10</v>
      </c>
      <c r="D59" s="27" t="s">
        <v>21</v>
      </c>
      <c r="E59" s="30" t="s">
        <v>91</v>
      </c>
      <c r="F59" s="30">
        <v>200</v>
      </c>
      <c r="G59" s="28">
        <v>455000</v>
      </c>
      <c r="H59" s="4"/>
      <c r="I59" s="28">
        <f t="shared" si="2"/>
        <v>455000</v>
      </c>
      <c r="J59" s="28">
        <v>455000</v>
      </c>
      <c r="K59" s="4"/>
      <c r="L59" s="4">
        <f t="shared" si="3"/>
        <v>455000</v>
      </c>
    </row>
    <row r="60" spans="2:12" ht="36">
      <c r="B60" s="47" t="s">
        <v>92</v>
      </c>
      <c r="C60" s="27" t="s">
        <v>10</v>
      </c>
      <c r="D60" s="27" t="s">
        <v>21</v>
      </c>
      <c r="E60" s="30" t="s">
        <v>93</v>
      </c>
      <c r="F60" s="30"/>
      <c r="G60" s="28">
        <f>G61</f>
        <v>5692920</v>
      </c>
      <c r="H60" s="4">
        <f>H61</f>
        <v>0</v>
      </c>
      <c r="I60" s="28">
        <f t="shared" si="2"/>
        <v>5692920</v>
      </c>
      <c r="J60" s="28">
        <f>J61</f>
        <v>5692920</v>
      </c>
      <c r="K60" s="4">
        <f>K61</f>
        <v>0</v>
      </c>
      <c r="L60" s="4">
        <f t="shared" si="3"/>
        <v>5692920</v>
      </c>
    </row>
    <row r="61" spans="2:12" ht="36">
      <c r="B61" s="47" t="s">
        <v>94</v>
      </c>
      <c r="C61" s="27" t="s">
        <v>10</v>
      </c>
      <c r="D61" s="27" t="s">
        <v>21</v>
      </c>
      <c r="E61" s="30" t="s">
        <v>95</v>
      </c>
      <c r="F61" s="30"/>
      <c r="G61" s="28">
        <f>G62+G64</f>
        <v>5692920</v>
      </c>
      <c r="H61" s="4">
        <f>H62+H64</f>
        <v>0</v>
      </c>
      <c r="I61" s="33">
        <f t="shared" si="2"/>
        <v>5692920</v>
      </c>
      <c r="J61" s="28">
        <f>J62+J64</f>
        <v>5692920</v>
      </c>
      <c r="K61" s="4">
        <f>K62+K64</f>
        <v>0</v>
      </c>
      <c r="L61" s="4">
        <f t="shared" si="3"/>
        <v>5692920</v>
      </c>
    </row>
    <row r="62" spans="2:12" ht="36">
      <c r="B62" s="47" t="s">
        <v>96</v>
      </c>
      <c r="C62" s="27" t="s">
        <v>10</v>
      </c>
      <c r="D62" s="27" t="s">
        <v>21</v>
      </c>
      <c r="E62" s="30" t="s">
        <v>97</v>
      </c>
      <c r="F62" s="30"/>
      <c r="G62" s="28">
        <f>G63</f>
        <v>4109150</v>
      </c>
      <c r="H62" s="4">
        <f>H63</f>
        <v>0</v>
      </c>
      <c r="I62" s="33">
        <f t="shared" si="2"/>
        <v>4109150</v>
      </c>
      <c r="J62" s="28">
        <f>J63</f>
        <v>4109150</v>
      </c>
      <c r="K62" s="4">
        <f>K63</f>
        <v>0</v>
      </c>
      <c r="L62" s="4">
        <f t="shared" si="3"/>
        <v>4109150</v>
      </c>
    </row>
    <row r="63" spans="2:12" ht="48">
      <c r="B63" s="47" t="s">
        <v>65</v>
      </c>
      <c r="C63" s="27" t="s">
        <v>10</v>
      </c>
      <c r="D63" s="27" t="s">
        <v>21</v>
      </c>
      <c r="E63" s="30" t="s">
        <v>97</v>
      </c>
      <c r="F63" s="30">
        <v>100</v>
      </c>
      <c r="G63" s="28">
        <v>4109150</v>
      </c>
      <c r="H63" s="4"/>
      <c r="I63" s="33">
        <f t="shared" si="2"/>
        <v>4109150</v>
      </c>
      <c r="J63" s="28">
        <v>4109150</v>
      </c>
      <c r="K63" s="4"/>
      <c r="L63" s="4">
        <f t="shared" si="3"/>
        <v>4109150</v>
      </c>
    </row>
    <row r="64" spans="2:12" ht="36">
      <c r="B64" s="47" t="s">
        <v>98</v>
      </c>
      <c r="C64" s="27" t="s">
        <v>10</v>
      </c>
      <c r="D64" s="27" t="s">
        <v>21</v>
      </c>
      <c r="E64" s="30" t="s">
        <v>99</v>
      </c>
      <c r="F64" s="30"/>
      <c r="G64" s="28">
        <f>G65+G66+G67</f>
        <v>1583770</v>
      </c>
      <c r="H64" s="4">
        <f>H65+H66+H67</f>
        <v>0</v>
      </c>
      <c r="I64" s="33">
        <f t="shared" si="2"/>
        <v>1583770</v>
      </c>
      <c r="J64" s="28">
        <f>J65+J66+J67</f>
        <v>1583770</v>
      </c>
      <c r="K64" s="4">
        <f>K65+K66+K67</f>
        <v>0</v>
      </c>
      <c r="L64" s="4">
        <f t="shared" si="3"/>
        <v>1583770</v>
      </c>
    </row>
    <row r="65" spans="2:12" ht="48">
      <c r="B65" s="47" t="s">
        <v>65</v>
      </c>
      <c r="C65" s="27" t="s">
        <v>10</v>
      </c>
      <c r="D65" s="27" t="s">
        <v>21</v>
      </c>
      <c r="E65" s="30" t="s">
        <v>99</v>
      </c>
      <c r="F65" s="30">
        <v>100</v>
      </c>
      <c r="G65" s="28">
        <v>1341370</v>
      </c>
      <c r="H65" s="4"/>
      <c r="I65" s="28">
        <f t="shared" si="2"/>
        <v>1341370</v>
      </c>
      <c r="J65" s="28">
        <v>1341370</v>
      </c>
      <c r="K65" s="4"/>
      <c r="L65" s="4">
        <f t="shared" si="3"/>
        <v>1341370</v>
      </c>
    </row>
    <row r="66" spans="2:12" ht="24">
      <c r="B66" s="47" t="s">
        <v>72</v>
      </c>
      <c r="C66" s="27" t="s">
        <v>10</v>
      </c>
      <c r="D66" s="27" t="s">
        <v>21</v>
      </c>
      <c r="E66" s="30" t="s">
        <v>99</v>
      </c>
      <c r="F66" s="30">
        <v>200</v>
      </c>
      <c r="G66" s="28">
        <v>228400</v>
      </c>
      <c r="H66" s="4"/>
      <c r="I66" s="33">
        <f t="shared" si="2"/>
        <v>228400</v>
      </c>
      <c r="J66" s="28">
        <v>228400</v>
      </c>
      <c r="K66" s="4"/>
      <c r="L66" s="4">
        <f t="shared" si="3"/>
        <v>228400</v>
      </c>
    </row>
    <row r="67" spans="2:12">
      <c r="B67" s="47" t="s">
        <v>84</v>
      </c>
      <c r="C67" s="27" t="s">
        <v>10</v>
      </c>
      <c r="D67" s="27" t="s">
        <v>21</v>
      </c>
      <c r="E67" s="30" t="s">
        <v>99</v>
      </c>
      <c r="F67" s="30">
        <v>800</v>
      </c>
      <c r="G67" s="28">
        <v>14000</v>
      </c>
      <c r="H67" s="4"/>
      <c r="I67" s="33">
        <f t="shared" si="2"/>
        <v>14000</v>
      </c>
      <c r="J67" s="28">
        <v>14000</v>
      </c>
      <c r="K67" s="4"/>
      <c r="L67" s="4">
        <f t="shared" si="3"/>
        <v>14000</v>
      </c>
    </row>
    <row r="68" spans="2:12">
      <c r="B68" s="47" t="s">
        <v>60</v>
      </c>
      <c r="C68" s="27" t="s">
        <v>10</v>
      </c>
      <c r="D68" s="27" t="s">
        <v>21</v>
      </c>
      <c r="E68" s="30" t="s">
        <v>61</v>
      </c>
      <c r="F68" s="27"/>
      <c r="G68" s="33">
        <f t="shared" ref="G68:H70" si="6">G69</f>
        <v>688100</v>
      </c>
      <c r="H68" s="6">
        <f t="shared" si="6"/>
        <v>0</v>
      </c>
      <c r="I68" s="33">
        <f t="shared" si="2"/>
        <v>688100</v>
      </c>
      <c r="J68" s="33">
        <f t="shared" ref="J68:K70" si="7">J69</f>
        <v>688100</v>
      </c>
      <c r="K68" s="6">
        <f t="shared" si="7"/>
        <v>0</v>
      </c>
      <c r="L68" s="4">
        <f t="shared" si="3"/>
        <v>688100</v>
      </c>
    </row>
    <row r="69" spans="2:12" ht="36">
      <c r="B69" s="47" t="s">
        <v>100</v>
      </c>
      <c r="C69" s="27" t="s">
        <v>10</v>
      </c>
      <c r="D69" s="27" t="s">
        <v>21</v>
      </c>
      <c r="E69" s="30" t="s">
        <v>101</v>
      </c>
      <c r="F69" s="27"/>
      <c r="G69" s="33">
        <f t="shared" si="6"/>
        <v>688100</v>
      </c>
      <c r="H69" s="6">
        <f t="shared" si="6"/>
        <v>0</v>
      </c>
      <c r="I69" s="33">
        <f t="shared" si="2"/>
        <v>688100</v>
      </c>
      <c r="J69" s="33">
        <f t="shared" si="7"/>
        <v>688100</v>
      </c>
      <c r="K69" s="6">
        <f t="shared" si="7"/>
        <v>0</v>
      </c>
      <c r="L69" s="4">
        <f t="shared" si="3"/>
        <v>688100</v>
      </c>
    </row>
    <row r="70" spans="2:12" ht="36">
      <c r="B70" s="47" t="s">
        <v>102</v>
      </c>
      <c r="C70" s="27" t="s">
        <v>10</v>
      </c>
      <c r="D70" s="27" t="s">
        <v>21</v>
      </c>
      <c r="E70" s="30" t="s">
        <v>103</v>
      </c>
      <c r="F70" s="27"/>
      <c r="G70" s="33">
        <f t="shared" si="6"/>
        <v>688100</v>
      </c>
      <c r="H70" s="6">
        <f t="shared" si="6"/>
        <v>0</v>
      </c>
      <c r="I70" s="28">
        <f t="shared" si="2"/>
        <v>688100</v>
      </c>
      <c r="J70" s="33">
        <f t="shared" si="7"/>
        <v>688100</v>
      </c>
      <c r="K70" s="6">
        <f t="shared" si="7"/>
        <v>0</v>
      </c>
      <c r="L70" s="4">
        <f t="shared" si="3"/>
        <v>688100</v>
      </c>
    </row>
    <row r="71" spans="2:12" ht="24">
      <c r="B71" s="47" t="s">
        <v>104</v>
      </c>
      <c r="C71" s="27" t="s">
        <v>10</v>
      </c>
      <c r="D71" s="27" t="s">
        <v>21</v>
      </c>
      <c r="E71" s="30" t="s">
        <v>105</v>
      </c>
      <c r="F71" s="27"/>
      <c r="G71" s="33">
        <f>G72+G73</f>
        <v>688100</v>
      </c>
      <c r="H71" s="6">
        <f>H72+H73</f>
        <v>0</v>
      </c>
      <c r="I71" s="33">
        <f t="shared" si="2"/>
        <v>688100</v>
      </c>
      <c r="J71" s="33">
        <f>J72+J73</f>
        <v>688100</v>
      </c>
      <c r="K71" s="6">
        <f>K72+K73</f>
        <v>0</v>
      </c>
      <c r="L71" s="4">
        <f t="shared" si="3"/>
        <v>688100</v>
      </c>
    </row>
    <row r="72" spans="2:12" ht="48">
      <c r="B72" s="47" t="s">
        <v>65</v>
      </c>
      <c r="C72" s="27" t="s">
        <v>10</v>
      </c>
      <c r="D72" s="27" t="s">
        <v>21</v>
      </c>
      <c r="E72" s="30" t="s">
        <v>105</v>
      </c>
      <c r="F72" s="30">
        <v>100</v>
      </c>
      <c r="G72" s="28">
        <v>664900</v>
      </c>
      <c r="H72" s="4"/>
      <c r="I72" s="33">
        <f t="shared" si="2"/>
        <v>664900</v>
      </c>
      <c r="J72" s="28">
        <v>664900</v>
      </c>
      <c r="K72" s="4"/>
      <c r="L72" s="4">
        <f t="shared" si="3"/>
        <v>664900</v>
      </c>
    </row>
    <row r="73" spans="2:12" ht="24">
      <c r="B73" s="47" t="s">
        <v>72</v>
      </c>
      <c r="C73" s="27" t="s">
        <v>10</v>
      </c>
      <c r="D73" s="27" t="s">
        <v>21</v>
      </c>
      <c r="E73" s="30" t="s">
        <v>105</v>
      </c>
      <c r="F73" s="30">
        <v>200</v>
      </c>
      <c r="G73" s="33">
        <v>23200</v>
      </c>
      <c r="H73" s="4"/>
      <c r="I73" s="28">
        <f t="shared" si="2"/>
        <v>23200</v>
      </c>
      <c r="J73" s="33">
        <v>23200</v>
      </c>
      <c r="K73" s="4"/>
      <c r="L73" s="4">
        <f t="shared" si="3"/>
        <v>23200</v>
      </c>
    </row>
    <row r="74" spans="2:12" s="7" customFormat="1" hidden="1">
      <c r="B74" s="47" t="s">
        <v>22</v>
      </c>
      <c r="C74" s="3" t="s">
        <v>10</v>
      </c>
      <c r="D74" s="3" t="s">
        <v>23</v>
      </c>
      <c r="E74" s="6"/>
      <c r="F74" s="6"/>
      <c r="G74" s="6">
        <f>G76</f>
        <v>0</v>
      </c>
      <c r="H74" s="6">
        <f>H76</f>
        <v>0</v>
      </c>
      <c r="I74" s="33">
        <f t="shared" si="2"/>
        <v>0</v>
      </c>
      <c r="J74" s="6">
        <f>J76</f>
        <v>0</v>
      </c>
      <c r="K74" s="6">
        <f>K76</f>
        <v>0</v>
      </c>
      <c r="L74" s="4">
        <f t="shared" si="3"/>
        <v>0</v>
      </c>
    </row>
    <row r="75" spans="2:12" s="7" customFormat="1" hidden="1">
      <c r="B75" s="47" t="s">
        <v>60</v>
      </c>
      <c r="C75" s="3" t="s">
        <v>10</v>
      </c>
      <c r="D75" s="3" t="s">
        <v>23</v>
      </c>
      <c r="E75" s="12" t="s">
        <v>61</v>
      </c>
      <c r="F75" s="12"/>
      <c r="G75" s="6">
        <f>G76</f>
        <v>0</v>
      </c>
      <c r="H75" s="6">
        <f>H76</f>
        <v>0</v>
      </c>
      <c r="I75" s="28">
        <f t="shared" si="2"/>
        <v>0</v>
      </c>
      <c r="J75" s="6">
        <f>J76</f>
        <v>0</v>
      </c>
      <c r="K75" s="6">
        <f>K76</f>
        <v>0</v>
      </c>
      <c r="L75" s="4">
        <f t="shared" si="3"/>
        <v>0</v>
      </c>
    </row>
    <row r="76" spans="2:12" s="7" customFormat="1" ht="24" hidden="1">
      <c r="B76" s="47" t="s">
        <v>106</v>
      </c>
      <c r="C76" s="3" t="s">
        <v>10</v>
      </c>
      <c r="D76" s="3" t="s">
        <v>23</v>
      </c>
      <c r="E76" s="12" t="s">
        <v>107</v>
      </c>
      <c r="F76" s="12"/>
      <c r="G76" s="6">
        <f>G77</f>
        <v>0</v>
      </c>
      <c r="H76" s="6">
        <f>H77</f>
        <v>0</v>
      </c>
      <c r="I76" s="28">
        <f t="shared" si="2"/>
        <v>0</v>
      </c>
      <c r="J76" s="6">
        <f>J77</f>
        <v>0</v>
      </c>
      <c r="K76" s="6">
        <f>K77</f>
        <v>0</v>
      </c>
      <c r="L76" s="4">
        <f t="shared" si="3"/>
        <v>0</v>
      </c>
    </row>
    <row r="77" spans="2:12" s="7" customFormat="1" hidden="1">
      <c r="B77" s="47" t="s">
        <v>84</v>
      </c>
      <c r="C77" s="3" t="s">
        <v>10</v>
      </c>
      <c r="D77" s="3" t="s">
        <v>23</v>
      </c>
      <c r="E77" s="12" t="s">
        <v>107</v>
      </c>
      <c r="F77" s="12">
        <v>800</v>
      </c>
      <c r="G77" s="4"/>
      <c r="H77" s="4">
        <v>0</v>
      </c>
      <c r="I77" s="33">
        <f t="shared" si="2"/>
        <v>0</v>
      </c>
      <c r="J77" s="4"/>
      <c r="K77" s="4">
        <v>0</v>
      </c>
      <c r="L77" s="4">
        <f t="shared" si="3"/>
        <v>0</v>
      </c>
    </row>
    <row r="78" spans="2:12" s="7" customFormat="1" hidden="1">
      <c r="B78" s="47" t="s">
        <v>452</v>
      </c>
      <c r="C78" s="3" t="s">
        <v>10</v>
      </c>
      <c r="D78" s="3" t="s">
        <v>24</v>
      </c>
      <c r="E78" s="3"/>
      <c r="F78" s="3"/>
      <c r="G78" s="6">
        <f>G80</f>
        <v>0</v>
      </c>
      <c r="H78" s="6">
        <f>H80</f>
        <v>0</v>
      </c>
      <c r="I78" s="33">
        <f t="shared" si="2"/>
        <v>0</v>
      </c>
      <c r="J78" s="6">
        <f>J80</f>
        <v>0</v>
      </c>
      <c r="K78" s="6">
        <f>K80</f>
        <v>0</v>
      </c>
      <c r="L78" s="4">
        <f t="shared" si="3"/>
        <v>0</v>
      </c>
    </row>
    <row r="79" spans="2:12" s="7" customFormat="1" hidden="1">
      <c r="B79" s="47" t="s">
        <v>60</v>
      </c>
      <c r="C79" s="3" t="s">
        <v>10</v>
      </c>
      <c r="D79" s="3" t="s">
        <v>24</v>
      </c>
      <c r="E79" s="12" t="s">
        <v>61</v>
      </c>
      <c r="F79" s="3"/>
      <c r="G79" s="6">
        <f>G80</f>
        <v>0</v>
      </c>
      <c r="H79" s="6">
        <f>H80</f>
        <v>0</v>
      </c>
      <c r="I79" s="28">
        <f t="shared" si="2"/>
        <v>0</v>
      </c>
      <c r="J79" s="6">
        <f>J80</f>
        <v>0</v>
      </c>
      <c r="K79" s="6">
        <f>K80</f>
        <v>0</v>
      </c>
      <c r="L79" s="4">
        <f t="shared" si="3"/>
        <v>0</v>
      </c>
    </row>
    <row r="80" spans="2:12" s="7" customFormat="1" hidden="1">
      <c r="B80" s="47" t="s">
        <v>25</v>
      </c>
      <c r="C80" s="3" t="s">
        <v>10</v>
      </c>
      <c r="D80" s="3" t="s">
        <v>24</v>
      </c>
      <c r="E80" s="12" t="s">
        <v>108</v>
      </c>
      <c r="F80" s="3"/>
      <c r="G80" s="6">
        <f>G81</f>
        <v>0</v>
      </c>
      <c r="H80" s="6">
        <f>H81</f>
        <v>0</v>
      </c>
      <c r="I80" s="28">
        <f t="shared" si="2"/>
        <v>0</v>
      </c>
      <c r="J80" s="6">
        <f>J81</f>
        <v>0</v>
      </c>
      <c r="K80" s="6">
        <f>K81</f>
        <v>0</v>
      </c>
      <c r="L80" s="4">
        <f t="shared" si="3"/>
        <v>0</v>
      </c>
    </row>
    <row r="81" spans="2:12" s="7" customFormat="1" hidden="1">
      <c r="B81" s="47" t="s">
        <v>84</v>
      </c>
      <c r="C81" s="3" t="s">
        <v>10</v>
      </c>
      <c r="D81" s="3" t="s">
        <v>24</v>
      </c>
      <c r="E81" s="12" t="s">
        <v>108</v>
      </c>
      <c r="F81" s="12">
        <v>800</v>
      </c>
      <c r="G81" s="4">
        <v>0</v>
      </c>
      <c r="H81" s="4">
        <v>0</v>
      </c>
      <c r="I81" s="33">
        <f t="shared" si="2"/>
        <v>0</v>
      </c>
      <c r="J81" s="4">
        <v>0</v>
      </c>
      <c r="K81" s="4">
        <v>0</v>
      </c>
      <c r="L81" s="4">
        <f t="shared" si="3"/>
        <v>0</v>
      </c>
    </row>
    <row r="82" spans="2:12">
      <c r="B82" s="47" t="s">
        <v>26</v>
      </c>
      <c r="C82" s="27" t="s">
        <v>10</v>
      </c>
      <c r="D82" s="27" t="s">
        <v>27</v>
      </c>
      <c r="E82" s="27"/>
      <c r="F82" s="27"/>
      <c r="G82" s="33">
        <f>G83+G92+G97+G106+G114+G127+G130+G86+G138+G120+G89</f>
        <v>2755590</v>
      </c>
      <c r="H82" s="33">
        <f>H83+H92+H97+H106+H114+H127+H130+H86+H138+H120+H89</f>
        <v>1068692.77</v>
      </c>
      <c r="I82" s="28">
        <f t="shared" si="2"/>
        <v>3824282.77</v>
      </c>
      <c r="J82" s="33">
        <f t="shared" ref="J82:K82" si="8">J83+J92+J97+J106+J114+J127+J130+J86+J138+J120+J89</f>
        <v>2755590</v>
      </c>
      <c r="K82" s="33">
        <f t="shared" si="8"/>
        <v>1773325</v>
      </c>
      <c r="L82" s="4">
        <f t="shared" si="3"/>
        <v>4528915</v>
      </c>
    </row>
    <row r="83" spans="2:12">
      <c r="B83" s="47" t="s">
        <v>109</v>
      </c>
      <c r="C83" s="27" t="s">
        <v>10</v>
      </c>
      <c r="D83" s="27" t="s">
        <v>27</v>
      </c>
      <c r="E83" s="30" t="s">
        <v>110</v>
      </c>
      <c r="F83" s="27"/>
      <c r="G83" s="33">
        <f>G84</f>
        <v>240000</v>
      </c>
      <c r="H83" s="6">
        <f>H84</f>
        <v>0</v>
      </c>
      <c r="I83" s="33">
        <f t="shared" si="2"/>
        <v>240000</v>
      </c>
      <c r="J83" s="33">
        <f>J84</f>
        <v>240000</v>
      </c>
      <c r="K83" s="6">
        <f>K84</f>
        <v>0</v>
      </c>
      <c r="L83" s="4">
        <f t="shared" si="3"/>
        <v>240000</v>
      </c>
    </row>
    <row r="84" spans="2:12" ht="36">
      <c r="B84" s="47" t="s">
        <v>111</v>
      </c>
      <c r="C84" s="27" t="s">
        <v>10</v>
      </c>
      <c r="D84" s="27" t="s">
        <v>27</v>
      </c>
      <c r="E84" s="30" t="s">
        <v>112</v>
      </c>
      <c r="F84" s="27"/>
      <c r="G84" s="33">
        <f>G85</f>
        <v>240000</v>
      </c>
      <c r="H84" s="6">
        <f>H85</f>
        <v>0</v>
      </c>
      <c r="I84" s="33">
        <f t="shared" si="2"/>
        <v>240000</v>
      </c>
      <c r="J84" s="33">
        <f>J85</f>
        <v>240000</v>
      </c>
      <c r="K84" s="6">
        <f>K85</f>
        <v>0</v>
      </c>
      <c r="L84" s="4">
        <f t="shared" si="3"/>
        <v>240000</v>
      </c>
    </row>
    <row r="85" spans="2:12" ht="24">
      <c r="B85" s="47" t="s">
        <v>72</v>
      </c>
      <c r="C85" s="27" t="s">
        <v>10</v>
      </c>
      <c r="D85" s="27" t="s">
        <v>27</v>
      </c>
      <c r="E85" s="30" t="s">
        <v>112</v>
      </c>
      <c r="F85" s="27">
        <v>200</v>
      </c>
      <c r="G85" s="28">
        <v>240000</v>
      </c>
      <c r="H85" s="4"/>
      <c r="I85" s="28">
        <f t="shared" si="2"/>
        <v>240000</v>
      </c>
      <c r="J85" s="28">
        <v>240000</v>
      </c>
      <c r="K85" s="4"/>
      <c r="L85" s="4">
        <f t="shared" si="3"/>
        <v>240000</v>
      </c>
    </row>
    <row r="86" spans="2:12" s="7" customFormat="1" ht="24" hidden="1">
      <c r="B86" s="47" t="s">
        <v>468</v>
      </c>
      <c r="C86" s="3" t="s">
        <v>10</v>
      </c>
      <c r="D86" s="3" t="s">
        <v>27</v>
      </c>
      <c r="E86" s="12" t="s">
        <v>169</v>
      </c>
      <c r="F86" s="3"/>
      <c r="G86" s="4">
        <f>G87</f>
        <v>0</v>
      </c>
      <c r="H86" s="4">
        <f>H87</f>
        <v>0</v>
      </c>
      <c r="I86" s="28">
        <f t="shared" si="2"/>
        <v>0</v>
      </c>
      <c r="J86" s="4">
        <f>J87</f>
        <v>0</v>
      </c>
      <c r="K86" s="4">
        <f>K87</f>
        <v>0</v>
      </c>
      <c r="L86" s="4">
        <f t="shared" si="3"/>
        <v>0</v>
      </c>
    </row>
    <row r="87" spans="2:12" s="7" customFormat="1" ht="24" hidden="1">
      <c r="B87" s="47" t="s">
        <v>176</v>
      </c>
      <c r="C87" s="3" t="s">
        <v>10</v>
      </c>
      <c r="D87" s="3" t="s">
        <v>27</v>
      </c>
      <c r="E87" s="12" t="s">
        <v>177</v>
      </c>
      <c r="F87" s="3"/>
      <c r="G87" s="4">
        <f>G88</f>
        <v>0</v>
      </c>
      <c r="H87" s="4">
        <f>H88</f>
        <v>0</v>
      </c>
      <c r="I87" s="28">
        <f t="shared" ref="I87:I96" si="9">G87+H87</f>
        <v>0</v>
      </c>
      <c r="J87" s="4">
        <f>J88</f>
        <v>0</v>
      </c>
      <c r="K87" s="4">
        <f>K88</f>
        <v>0</v>
      </c>
      <c r="L87" s="4">
        <f t="shared" ref="L87:L137" si="10">J87+K87</f>
        <v>0</v>
      </c>
    </row>
    <row r="88" spans="2:12" s="7" customFormat="1" ht="24" hidden="1">
      <c r="B88" s="47" t="s">
        <v>72</v>
      </c>
      <c r="C88" s="3" t="s">
        <v>10</v>
      </c>
      <c r="D88" s="3" t="s">
        <v>27</v>
      </c>
      <c r="E88" s="12" t="s">
        <v>177</v>
      </c>
      <c r="F88" s="3" t="s">
        <v>387</v>
      </c>
      <c r="G88" s="4"/>
      <c r="H88" s="4">
        <v>0</v>
      </c>
      <c r="I88" s="28">
        <f t="shared" si="9"/>
        <v>0</v>
      </c>
      <c r="J88" s="4"/>
      <c r="K88" s="4">
        <v>0</v>
      </c>
      <c r="L88" s="4">
        <f t="shared" si="10"/>
        <v>0</v>
      </c>
    </row>
    <row r="89" spans="2:12" s="7" customFormat="1">
      <c r="B89" s="47" t="s">
        <v>490</v>
      </c>
      <c r="C89" s="27" t="s">
        <v>10</v>
      </c>
      <c r="D89" s="27" t="s">
        <v>27</v>
      </c>
      <c r="E89" s="12" t="s">
        <v>234</v>
      </c>
      <c r="F89" s="3"/>
      <c r="G89" s="4">
        <f>G90</f>
        <v>0</v>
      </c>
      <c r="H89" s="4">
        <f>H90</f>
        <v>1056392.77</v>
      </c>
      <c r="I89" s="28">
        <f t="shared" si="9"/>
        <v>1056392.77</v>
      </c>
      <c r="J89" s="4">
        <f t="shared" ref="J89:K90" si="11">J90</f>
        <v>0</v>
      </c>
      <c r="K89" s="4">
        <f t="shared" si="11"/>
        <v>1761025</v>
      </c>
      <c r="L89" s="4">
        <f t="shared" si="10"/>
        <v>1761025</v>
      </c>
    </row>
    <row r="90" spans="2:12" s="7" customFormat="1" ht="24">
      <c r="B90" s="47" t="s">
        <v>517</v>
      </c>
      <c r="C90" s="27" t="s">
        <v>10</v>
      </c>
      <c r="D90" s="27" t="s">
        <v>27</v>
      </c>
      <c r="E90" s="12" t="s">
        <v>236</v>
      </c>
      <c r="F90" s="3"/>
      <c r="G90" s="4">
        <f>G91</f>
        <v>0</v>
      </c>
      <c r="H90" s="4">
        <f>H91</f>
        <v>1056392.77</v>
      </c>
      <c r="I90" s="28">
        <f t="shared" si="9"/>
        <v>1056392.77</v>
      </c>
      <c r="J90" s="4">
        <f t="shared" si="11"/>
        <v>0</v>
      </c>
      <c r="K90" s="4">
        <f t="shared" si="11"/>
        <v>1761025</v>
      </c>
      <c r="L90" s="4">
        <f t="shared" si="10"/>
        <v>1761025</v>
      </c>
    </row>
    <row r="91" spans="2:12" s="7" customFormat="1" ht="24">
      <c r="B91" s="47" t="s">
        <v>72</v>
      </c>
      <c r="C91" s="27" t="s">
        <v>10</v>
      </c>
      <c r="D91" s="27" t="s">
        <v>27</v>
      </c>
      <c r="E91" s="12" t="s">
        <v>236</v>
      </c>
      <c r="F91" s="3" t="s">
        <v>387</v>
      </c>
      <c r="G91" s="4"/>
      <c r="H91" s="4">
        <f>200000+856392.77</f>
        <v>1056392.77</v>
      </c>
      <c r="I91" s="28">
        <f t="shared" si="9"/>
        <v>1056392.77</v>
      </c>
      <c r="J91" s="4"/>
      <c r="K91" s="4">
        <f>200000+1561025</f>
        <v>1761025</v>
      </c>
      <c r="L91" s="4">
        <f t="shared" si="10"/>
        <v>1761025</v>
      </c>
    </row>
    <row r="92" spans="2:12" s="7" customFormat="1" ht="36" hidden="1">
      <c r="B92" s="47" t="s">
        <v>113</v>
      </c>
      <c r="C92" s="3" t="s">
        <v>10</v>
      </c>
      <c r="D92" s="3" t="s">
        <v>27</v>
      </c>
      <c r="E92" s="12" t="s">
        <v>114</v>
      </c>
      <c r="F92" s="3"/>
      <c r="G92" s="6">
        <f>G93</f>
        <v>0</v>
      </c>
      <c r="H92" s="6">
        <f>H93</f>
        <v>0</v>
      </c>
      <c r="I92" s="33">
        <f t="shared" si="9"/>
        <v>0</v>
      </c>
      <c r="J92" s="6">
        <f>J93</f>
        <v>0</v>
      </c>
      <c r="K92" s="6">
        <f>K93</f>
        <v>0</v>
      </c>
      <c r="L92" s="4">
        <f t="shared" si="10"/>
        <v>0</v>
      </c>
    </row>
    <row r="93" spans="2:12" s="7" customFormat="1" ht="24" hidden="1">
      <c r="B93" s="47" t="s">
        <v>115</v>
      </c>
      <c r="C93" s="3" t="s">
        <v>10</v>
      </c>
      <c r="D93" s="3" t="s">
        <v>27</v>
      </c>
      <c r="E93" s="12" t="s">
        <v>116</v>
      </c>
      <c r="F93" s="3"/>
      <c r="G93" s="6">
        <f>G94+G95+G96</f>
        <v>0</v>
      </c>
      <c r="H93" s="6">
        <f>H94+H95+H96</f>
        <v>0</v>
      </c>
      <c r="I93" s="33">
        <f t="shared" si="9"/>
        <v>0</v>
      </c>
      <c r="J93" s="6">
        <f>J94+J95+J96</f>
        <v>0</v>
      </c>
      <c r="K93" s="6">
        <f>K94+K95+K96</f>
        <v>0</v>
      </c>
      <c r="L93" s="4">
        <f t="shared" si="10"/>
        <v>0</v>
      </c>
    </row>
    <row r="94" spans="2:12" s="7" customFormat="1" ht="48" hidden="1">
      <c r="B94" s="47" t="s">
        <v>65</v>
      </c>
      <c r="C94" s="3" t="s">
        <v>10</v>
      </c>
      <c r="D94" s="3" t="s">
        <v>27</v>
      </c>
      <c r="E94" s="12" t="s">
        <v>116</v>
      </c>
      <c r="F94" s="3">
        <v>100</v>
      </c>
      <c r="G94" s="4">
        <v>0</v>
      </c>
      <c r="H94" s="4">
        <v>0</v>
      </c>
      <c r="I94" s="28">
        <f t="shared" si="9"/>
        <v>0</v>
      </c>
      <c r="J94" s="4">
        <v>0</v>
      </c>
      <c r="K94" s="4">
        <v>0</v>
      </c>
      <c r="L94" s="4">
        <f t="shared" si="10"/>
        <v>0</v>
      </c>
    </row>
    <row r="95" spans="2:12" s="7" customFormat="1" ht="24" hidden="1">
      <c r="B95" s="47" t="s">
        <v>72</v>
      </c>
      <c r="C95" s="3" t="s">
        <v>10</v>
      </c>
      <c r="D95" s="3" t="s">
        <v>27</v>
      </c>
      <c r="E95" s="12" t="s">
        <v>116</v>
      </c>
      <c r="F95" s="3">
        <v>200</v>
      </c>
      <c r="G95" s="4">
        <v>0</v>
      </c>
      <c r="H95" s="4">
        <v>0</v>
      </c>
      <c r="I95" s="33">
        <f t="shared" si="9"/>
        <v>0</v>
      </c>
      <c r="J95" s="4">
        <v>0</v>
      </c>
      <c r="K95" s="4">
        <v>0</v>
      </c>
      <c r="L95" s="4">
        <f t="shared" si="10"/>
        <v>0</v>
      </c>
    </row>
    <row r="96" spans="2:12" s="7" customFormat="1" hidden="1">
      <c r="B96" s="47" t="s">
        <v>84</v>
      </c>
      <c r="C96" s="3" t="s">
        <v>10</v>
      </c>
      <c r="D96" s="3" t="s">
        <v>27</v>
      </c>
      <c r="E96" s="12" t="s">
        <v>116</v>
      </c>
      <c r="F96" s="3">
        <v>800</v>
      </c>
      <c r="G96" s="4"/>
      <c r="H96" s="4">
        <v>0</v>
      </c>
      <c r="I96" s="28">
        <f t="shared" si="9"/>
        <v>0</v>
      </c>
      <c r="J96" s="4"/>
      <c r="K96" s="4">
        <v>0</v>
      </c>
      <c r="L96" s="4">
        <f t="shared" si="10"/>
        <v>0</v>
      </c>
    </row>
    <row r="97" spans="2:12" ht="24">
      <c r="B97" s="47" t="s">
        <v>117</v>
      </c>
      <c r="C97" s="27" t="s">
        <v>10</v>
      </c>
      <c r="D97" s="27" t="s">
        <v>27</v>
      </c>
      <c r="E97" s="30" t="s">
        <v>118</v>
      </c>
      <c r="F97" s="27"/>
      <c r="G97" s="33">
        <f>G98+G100+G103</f>
        <v>1606145</v>
      </c>
      <c r="H97" s="6">
        <f>H98+H100+H103</f>
        <v>0</v>
      </c>
      <c r="I97" s="33">
        <f>G97+H97</f>
        <v>1606145</v>
      </c>
      <c r="J97" s="33">
        <f>J98+J100+J103</f>
        <v>1606145</v>
      </c>
      <c r="K97" s="6">
        <f>K98+K100+K103</f>
        <v>0</v>
      </c>
      <c r="L97" s="4">
        <f>J97+K97</f>
        <v>1606145</v>
      </c>
    </row>
    <row r="98" spans="2:12" ht="24">
      <c r="B98" s="47" t="s">
        <v>119</v>
      </c>
      <c r="C98" s="27" t="s">
        <v>10</v>
      </c>
      <c r="D98" s="27" t="s">
        <v>27</v>
      </c>
      <c r="E98" s="30" t="s">
        <v>120</v>
      </c>
      <c r="F98" s="27"/>
      <c r="G98" s="33">
        <f>G99</f>
        <v>484345</v>
      </c>
      <c r="H98" s="6">
        <f>H99</f>
        <v>0</v>
      </c>
      <c r="I98" s="28">
        <f t="shared" ref="I98:I137" si="12">G98+H98</f>
        <v>484345</v>
      </c>
      <c r="J98" s="33">
        <f>J99</f>
        <v>484345</v>
      </c>
      <c r="K98" s="6">
        <f>K99</f>
        <v>0</v>
      </c>
      <c r="L98" s="4">
        <f t="shared" si="10"/>
        <v>484345</v>
      </c>
    </row>
    <row r="99" spans="2:12" ht="24">
      <c r="B99" s="47" t="s">
        <v>72</v>
      </c>
      <c r="C99" s="27" t="s">
        <v>10</v>
      </c>
      <c r="D99" s="27" t="s">
        <v>27</v>
      </c>
      <c r="E99" s="30" t="s">
        <v>120</v>
      </c>
      <c r="F99" s="27">
        <v>200</v>
      </c>
      <c r="G99" s="28">
        <v>484345</v>
      </c>
      <c r="H99" s="4"/>
      <c r="I99" s="28">
        <f t="shared" si="12"/>
        <v>484345</v>
      </c>
      <c r="J99" s="28">
        <v>484345</v>
      </c>
      <c r="K99" s="4"/>
      <c r="L99" s="4">
        <f t="shared" si="10"/>
        <v>484345</v>
      </c>
    </row>
    <row r="100" spans="2:12" s="7" customFormat="1" hidden="1">
      <c r="B100" s="47" t="s">
        <v>121</v>
      </c>
      <c r="C100" s="3" t="s">
        <v>10</v>
      </c>
      <c r="D100" s="3" t="s">
        <v>27</v>
      </c>
      <c r="E100" s="12" t="s">
        <v>122</v>
      </c>
      <c r="F100" s="3"/>
      <c r="G100" s="6">
        <f>G101</f>
        <v>0</v>
      </c>
      <c r="H100" s="6">
        <f>H101</f>
        <v>0</v>
      </c>
      <c r="I100" s="25">
        <f t="shared" si="12"/>
        <v>0</v>
      </c>
      <c r="J100" s="6">
        <f>J101</f>
        <v>0</v>
      </c>
      <c r="K100" s="6">
        <f>K101</f>
        <v>0</v>
      </c>
      <c r="L100" s="4">
        <f t="shared" si="10"/>
        <v>0</v>
      </c>
    </row>
    <row r="101" spans="2:12" s="7" customFormat="1" ht="24" hidden="1">
      <c r="B101" s="47" t="s">
        <v>123</v>
      </c>
      <c r="C101" s="3" t="s">
        <v>10</v>
      </c>
      <c r="D101" s="3" t="s">
        <v>27</v>
      </c>
      <c r="E101" s="12" t="s">
        <v>124</v>
      </c>
      <c r="F101" s="3"/>
      <c r="G101" s="6">
        <f>G102</f>
        <v>0</v>
      </c>
      <c r="H101" s="6">
        <f>H102</f>
        <v>0</v>
      </c>
      <c r="I101" s="33">
        <f t="shared" si="12"/>
        <v>0</v>
      </c>
      <c r="J101" s="6">
        <f>J102</f>
        <v>0</v>
      </c>
      <c r="K101" s="6">
        <f>K102</f>
        <v>0</v>
      </c>
      <c r="L101" s="4">
        <f t="shared" si="10"/>
        <v>0</v>
      </c>
    </row>
    <row r="102" spans="2:12" s="7" customFormat="1" ht="48" hidden="1">
      <c r="B102" s="47" t="s">
        <v>65</v>
      </c>
      <c r="C102" s="3" t="s">
        <v>10</v>
      </c>
      <c r="D102" s="3" t="s">
        <v>27</v>
      </c>
      <c r="E102" s="12" t="s">
        <v>124</v>
      </c>
      <c r="F102" s="3">
        <v>100</v>
      </c>
      <c r="G102" s="4">
        <v>0</v>
      </c>
      <c r="H102" s="4">
        <v>0</v>
      </c>
      <c r="I102" s="33">
        <f t="shared" si="12"/>
        <v>0</v>
      </c>
      <c r="J102" s="4">
        <v>0</v>
      </c>
      <c r="K102" s="4">
        <v>0</v>
      </c>
      <c r="L102" s="4">
        <f t="shared" si="10"/>
        <v>0</v>
      </c>
    </row>
    <row r="103" spans="2:12">
      <c r="B103" s="47" t="s">
        <v>125</v>
      </c>
      <c r="C103" s="27" t="s">
        <v>10</v>
      </c>
      <c r="D103" s="27" t="s">
        <v>27</v>
      </c>
      <c r="E103" s="30" t="s">
        <v>126</v>
      </c>
      <c r="F103" s="27"/>
      <c r="G103" s="33">
        <f>G104+G105</f>
        <v>1121800</v>
      </c>
      <c r="H103" s="6">
        <f>H104+H105</f>
        <v>0</v>
      </c>
      <c r="I103" s="33">
        <f t="shared" si="12"/>
        <v>1121800</v>
      </c>
      <c r="J103" s="33">
        <f>J104+J105</f>
        <v>1121800</v>
      </c>
      <c r="K103" s="6">
        <f>K104+K105</f>
        <v>0</v>
      </c>
      <c r="L103" s="4">
        <f t="shared" si="10"/>
        <v>1121800</v>
      </c>
    </row>
    <row r="104" spans="2:12" ht="48">
      <c r="B104" s="47" t="s">
        <v>65</v>
      </c>
      <c r="C104" s="27" t="s">
        <v>10</v>
      </c>
      <c r="D104" s="27" t="s">
        <v>27</v>
      </c>
      <c r="E104" s="30" t="s">
        <v>126</v>
      </c>
      <c r="F104" s="27">
        <v>100</v>
      </c>
      <c r="G104" s="28">
        <v>835568</v>
      </c>
      <c r="H104" s="4">
        <v>0</v>
      </c>
      <c r="I104" s="28">
        <f t="shared" si="12"/>
        <v>835568</v>
      </c>
      <c r="J104" s="28">
        <v>835568</v>
      </c>
      <c r="K104" s="4">
        <v>0</v>
      </c>
      <c r="L104" s="4">
        <f t="shared" si="10"/>
        <v>835568</v>
      </c>
    </row>
    <row r="105" spans="2:12" ht="24">
      <c r="B105" s="47" t="s">
        <v>72</v>
      </c>
      <c r="C105" s="27" t="s">
        <v>10</v>
      </c>
      <c r="D105" s="27" t="s">
        <v>27</v>
      </c>
      <c r="E105" s="30" t="s">
        <v>126</v>
      </c>
      <c r="F105" s="27">
        <v>200</v>
      </c>
      <c r="G105" s="28">
        <v>286232</v>
      </c>
      <c r="H105" s="4">
        <v>0</v>
      </c>
      <c r="I105" s="25">
        <f t="shared" si="12"/>
        <v>286232</v>
      </c>
      <c r="J105" s="28">
        <v>286232</v>
      </c>
      <c r="K105" s="4">
        <v>0</v>
      </c>
      <c r="L105" s="4">
        <f t="shared" si="10"/>
        <v>286232</v>
      </c>
    </row>
    <row r="106" spans="2:12" ht="24">
      <c r="B106" s="47" t="s">
        <v>127</v>
      </c>
      <c r="C106" s="27" t="s">
        <v>10</v>
      </c>
      <c r="D106" s="27" t="s">
        <v>27</v>
      </c>
      <c r="E106" s="30" t="s">
        <v>128</v>
      </c>
      <c r="F106" s="27"/>
      <c r="G106" s="33">
        <f>G107+G110+G112</f>
        <v>177645</v>
      </c>
      <c r="H106" s="6">
        <f>H107+H110+H112</f>
        <v>0</v>
      </c>
      <c r="I106" s="28">
        <f t="shared" si="12"/>
        <v>177645</v>
      </c>
      <c r="J106" s="33">
        <f>J107+J110+J112</f>
        <v>177645</v>
      </c>
      <c r="K106" s="6">
        <f>K107+K110+K112</f>
        <v>0</v>
      </c>
      <c r="L106" s="4">
        <f t="shared" si="10"/>
        <v>177645</v>
      </c>
    </row>
    <row r="107" spans="2:12" ht="48">
      <c r="B107" s="47" t="s">
        <v>129</v>
      </c>
      <c r="C107" s="27" t="s">
        <v>10</v>
      </c>
      <c r="D107" s="27" t="s">
        <v>27</v>
      </c>
      <c r="E107" s="30" t="s">
        <v>130</v>
      </c>
      <c r="F107" s="27"/>
      <c r="G107" s="33">
        <f>G108+G109</f>
        <v>70345</v>
      </c>
      <c r="H107" s="6">
        <f>H108+H109</f>
        <v>0</v>
      </c>
      <c r="I107" s="33">
        <f t="shared" si="12"/>
        <v>70345</v>
      </c>
      <c r="J107" s="33">
        <f>J108+J109</f>
        <v>70345</v>
      </c>
      <c r="K107" s="6">
        <f>K108+K109</f>
        <v>0</v>
      </c>
      <c r="L107" s="4">
        <f t="shared" si="10"/>
        <v>70345</v>
      </c>
    </row>
    <row r="108" spans="2:12" ht="24">
      <c r="B108" s="47" t="s">
        <v>72</v>
      </c>
      <c r="C108" s="27" t="s">
        <v>10</v>
      </c>
      <c r="D108" s="27" t="s">
        <v>27</v>
      </c>
      <c r="E108" s="30" t="s">
        <v>130</v>
      </c>
      <c r="F108" s="27">
        <v>200</v>
      </c>
      <c r="G108" s="28">
        <v>60000</v>
      </c>
      <c r="H108" s="4"/>
      <c r="I108" s="33">
        <f t="shared" si="12"/>
        <v>60000</v>
      </c>
      <c r="J108" s="28">
        <v>60000</v>
      </c>
      <c r="K108" s="4"/>
      <c r="L108" s="4">
        <f t="shared" si="10"/>
        <v>60000</v>
      </c>
    </row>
    <row r="109" spans="2:12">
      <c r="B109" s="47" t="s">
        <v>165</v>
      </c>
      <c r="C109" s="27" t="s">
        <v>10</v>
      </c>
      <c r="D109" s="27" t="s">
        <v>27</v>
      </c>
      <c r="E109" s="30" t="s">
        <v>130</v>
      </c>
      <c r="F109" s="27" t="s">
        <v>420</v>
      </c>
      <c r="G109" s="28">
        <v>10345</v>
      </c>
      <c r="H109" s="4"/>
      <c r="I109" s="28">
        <f t="shared" si="12"/>
        <v>10345</v>
      </c>
      <c r="J109" s="28">
        <v>10345</v>
      </c>
      <c r="K109" s="4"/>
      <c r="L109" s="4">
        <f t="shared" si="10"/>
        <v>10345</v>
      </c>
    </row>
    <row r="110" spans="2:12" ht="24">
      <c r="B110" s="47" t="s">
        <v>131</v>
      </c>
      <c r="C110" s="27" t="s">
        <v>10</v>
      </c>
      <c r="D110" s="27" t="s">
        <v>27</v>
      </c>
      <c r="E110" s="30" t="s">
        <v>132</v>
      </c>
      <c r="F110" s="30"/>
      <c r="G110" s="33">
        <f>G111</f>
        <v>107300</v>
      </c>
      <c r="H110" s="6">
        <f>H111</f>
        <v>0</v>
      </c>
      <c r="I110" s="28">
        <f t="shared" si="12"/>
        <v>107300</v>
      </c>
      <c r="J110" s="33">
        <f>J111</f>
        <v>107300</v>
      </c>
      <c r="K110" s="6">
        <f>K111</f>
        <v>0</v>
      </c>
      <c r="L110" s="4">
        <f t="shared" si="10"/>
        <v>107300</v>
      </c>
    </row>
    <row r="111" spans="2:12" ht="24">
      <c r="B111" s="47" t="s">
        <v>72</v>
      </c>
      <c r="C111" s="27" t="s">
        <v>10</v>
      </c>
      <c r="D111" s="27" t="s">
        <v>27</v>
      </c>
      <c r="E111" s="30" t="s">
        <v>132</v>
      </c>
      <c r="F111" s="30">
        <v>200</v>
      </c>
      <c r="G111" s="28">
        <v>107300</v>
      </c>
      <c r="H111" s="4"/>
      <c r="I111" s="33">
        <f t="shared" si="12"/>
        <v>107300</v>
      </c>
      <c r="J111" s="28">
        <v>107300</v>
      </c>
      <c r="K111" s="4"/>
      <c r="L111" s="4">
        <f t="shared" si="10"/>
        <v>107300</v>
      </c>
    </row>
    <row r="112" spans="2:12" s="7" customFormat="1" hidden="1">
      <c r="B112" s="47" t="s">
        <v>133</v>
      </c>
      <c r="C112" s="3" t="s">
        <v>10</v>
      </c>
      <c r="D112" s="3" t="s">
        <v>27</v>
      </c>
      <c r="E112" s="12" t="s">
        <v>134</v>
      </c>
      <c r="F112" s="12"/>
      <c r="G112" s="6">
        <f>G113</f>
        <v>0</v>
      </c>
      <c r="H112" s="6">
        <f>H113</f>
        <v>0</v>
      </c>
      <c r="I112" s="33">
        <f t="shared" si="12"/>
        <v>0</v>
      </c>
      <c r="J112" s="6">
        <f>J113</f>
        <v>0</v>
      </c>
      <c r="K112" s="6">
        <f>K113</f>
        <v>0</v>
      </c>
      <c r="L112" s="4">
        <f t="shared" si="10"/>
        <v>0</v>
      </c>
    </row>
    <row r="113" spans="2:12" s="7" customFormat="1" ht="24" hidden="1">
      <c r="B113" s="47" t="s">
        <v>72</v>
      </c>
      <c r="C113" s="3" t="s">
        <v>10</v>
      </c>
      <c r="D113" s="3" t="s">
        <v>27</v>
      </c>
      <c r="E113" s="12" t="s">
        <v>134</v>
      </c>
      <c r="F113" s="12">
        <v>200</v>
      </c>
      <c r="G113" s="4">
        <v>0</v>
      </c>
      <c r="H113" s="4">
        <v>0</v>
      </c>
      <c r="I113" s="33">
        <f t="shared" si="12"/>
        <v>0</v>
      </c>
      <c r="J113" s="4">
        <v>0</v>
      </c>
      <c r="K113" s="4">
        <v>0</v>
      </c>
      <c r="L113" s="4">
        <f t="shared" si="10"/>
        <v>0</v>
      </c>
    </row>
    <row r="114" spans="2:12" ht="24">
      <c r="B114" s="47" t="s">
        <v>135</v>
      </c>
      <c r="C114" s="27" t="s">
        <v>10</v>
      </c>
      <c r="D114" s="27" t="s">
        <v>27</v>
      </c>
      <c r="E114" s="30" t="s">
        <v>136</v>
      </c>
      <c r="F114" s="30"/>
      <c r="G114" s="33">
        <f>G115+G117</f>
        <v>500500</v>
      </c>
      <c r="H114" s="6">
        <f>H115+H117</f>
        <v>0</v>
      </c>
      <c r="I114" s="33">
        <f t="shared" si="12"/>
        <v>500500</v>
      </c>
      <c r="J114" s="33">
        <f>J115+J117</f>
        <v>500500</v>
      </c>
      <c r="K114" s="6">
        <f>K115+K117</f>
        <v>0</v>
      </c>
      <c r="L114" s="4">
        <f t="shared" si="10"/>
        <v>500500</v>
      </c>
    </row>
    <row r="115" spans="2:12" ht="24">
      <c r="B115" s="47" t="s">
        <v>137</v>
      </c>
      <c r="C115" s="27" t="s">
        <v>10</v>
      </c>
      <c r="D115" s="27" t="s">
        <v>27</v>
      </c>
      <c r="E115" s="30" t="s">
        <v>138</v>
      </c>
      <c r="F115" s="30"/>
      <c r="G115" s="33">
        <f>G116</f>
        <v>500500</v>
      </c>
      <c r="H115" s="6">
        <f>H116</f>
        <v>0</v>
      </c>
      <c r="I115" s="33">
        <f t="shared" si="12"/>
        <v>500500</v>
      </c>
      <c r="J115" s="33">
        <f>J116</f>
        <v>500500</v>
      </c>
      <c r="K115" s="6">
        <f>K116</f>
        <v>0</v>
      </c>
      <c r="L115" s="4">
        <f t="shared" si="10"/>
        <v>500500</v>
      </c>
    </row>
    <row r="116" spans="2:12" ht="24">
      <c r="B116" s="47" t="s">
        <v>72</v>
      </c>
      <c r="C116" s="27" t="s">
        <v>10</v>
      </c>
      <c r="D116" s="27" t="s">
        <v>27</v>
      </c>
      <c r="E116" s="30" t="s">
        <v>138</v>
      </c>
      <c r="F116" s="30">
        <v>200</v>
      </c>
      <c r="G116" s="28">
        <v>500500</v>
      </c>
      <c r="H116" s="4"/>
      <c r="I116" s="33">
        <f t="shared" si="12"/>
        <v>500500</v>
      </c>
      <c r="J116" s="28">
        <v>500500</v>
      </c>
      <c r="K116" s="4"/>
      <c r="L116" s="4">
        <f t="shared" si="10"/>
        <v>500500</v>
      </c>
    </row>
    <row r="117" spans="2:12" s="7" customFormat="1" ht="24" hidden="1">
      <c r="B117" s="47" t="s">
        <v>139</v>
      </c>
      <c r="C117" s="3" t="s">
        <v>10</v>
      </c>
      <c r="D117" s="3" t="s">
        <v>27</v>
      </c>
      <c r="E117" s="12" t="s">
        <v>140</v>
      </c>
      <c r="F117" s="12"/>
      <c r="G117" s="6">
        <f>G119+G118</f>
        <v>0</v>
      </c>
      <c r="H117" s="6">
        <f>H119+H118</f>
        <v>0</v>
      </c>
      <c r="I117" s="33">
        <f t="shared" si="12"/>
        <v>0</v>
      </c>
      <c r="J117" s="6">
        <f>J119+J118</f>
        <v>0</v>
      </c>
      <c r="K117" s="6">
        <f>K119+K118</f>
        <v>0</v>
      </c>
      <c r="L117" s="4">
        <f t="shared" si="10"/>
        <v>0</v>
      </c>
    </row>
    <row r="118" spans="2:12" s="7" customFormat="1" ht="24" hidden="1">
      <c r="B118" s="47" t="s">
        <v>72</v>
      </c>
      <c r="C118" s="3" t="s">
        <v>10</v>
      </c>
      <c r="D118" s="3" t="s">
        <v>27</v>
      </c>
      <c r="E118" s="12" t="s">
        <v>140</v>
      </c>
      <c r="F118" s="12">
        <v>200</v>
      </c>
      <c r="G118" s="6">
        <v>0</v>
      </c>
      <c r="H118" s="4">
        <v>0</v>
      </c>
      <c r="I118" s="33">
        <f t="shared" si="12"/>
        <v>0</v>
      </c>
      <c r="J118" s="6">
        <v>0</v>
      </c>
      <c r="K118" s="4">
        <v>0</v>
      </c>
      <c r="L118" s="4">
        <f t="shared" si="10"/>
        <v>0</v>
      </c>
    </row>
    <row r="119" spans="2:12" s="7" customFormat="1" hidden="1">
      <c r="B119" s="47" t="s">
        <v>84</v>
      </c>
      <c r="C119" s="3" t="s">
        <v>10</v>
      </c>
      <c r="D119" s="3" t="s">
        <v>27</v>
      </c>
      <c r="E119" s="12" t="s">
        <v>140</v>
      </c>
      <c r="F119" s="12">
        <v>800</v>
      </c>
      <c r="G119" s="4">
        <v>0</v>
      </c>
      <c r="H119" s="4">
        <v>0</v>
      </c>
      <c r="I119" s="28">
        <f t="shared" si="12"/>
        <v>0</v>
      </c>
      <c r="J119" s="4">
        <v>0</v>
      </c>
      <c r="K119" s="4">
        <v>0</v>
      </c>
      <c r="L119" s="4">
        <f t="shared" si="10"/>
        <v>0</v>
      </c>
    </row>
    <row r="120" spans="2:12" ht="24">
      <c r="B120" s="47" t="s">
        <v>494</v>
      </c>
      <c r="C120" s="27" t="s">
        <v>10</v>
      </c>
      <c r="D120" s="30" t="s">
        <v>27</v>
      </c>
      <c r="E120" s="30" t="s">
        <v>493</v>
      </c>
      <c r="F120" s="27"/>
      <c r="G120" s="28">
        <f>G121+G123+G125</f>
        <v>9000</v>
      </c>
      <c r="H120" s="28">
        <f>H121+H123+H125</f>
        <v>12300</v>
      </c>
      <c r="I120" s="33">
        <f t="shared" si="12"/>
        <v>21300</v>
      </c>
      <c r="J120" s="28">
        <f t="shared" ref="J120:K120" si="13">J121+J123+J125</f>
        <v>9000</v>
      </c>
      <c r="K120" s="28">
        <f t="shared" si="13"/>
        <v>12300</v>
      </c>
      <c r="L120" s="4">
        <f t="shared" si="10"/>
        <v>21300</v>
      </c>
    </row>
    <row r="121" spans="2:12" ht="30.75" customHeight="1">
      <c r="B121" s="47" t="s">
        <v>495</v>
      </c>
      <c r="C121" s="27" t="s">
        <v>10</v>
      </c>
      <c r="D121" s="30" t="s">
        <v>27</v>
      </c>
      <c r="E121" s="30" t="s">
        <v>492</v>
      </c>
      <c r="F121" s="27"/>
      <c r="G121" s="28">
        <f>G122</f>
        <v>9000</v>
      </c>
      <c r="H121" s="4">
        <f>H122</f>
        <v>0</v>
      </c>
      <c r="I121" s="33">
        <f t="shared" si="12"/>
        <v>9000</v>
      </c>
      <c r="J121" s="28">
        <f>J122</f>
        <v>9000</v>
      </c>
      <c r="K121" s="4">
        <f>K122</f>
        <v>0</v>
      </c>
      <c r="L121" s="4">
        <f t="shared" si="10"/>
        <v>9000</v>
      </c>
    </row>
    <row r="122" spans="2:12" ht="24">
      <c r="B122" s="47" t="s">
        <v>72</v>
      </c>
      <c r="C122" s="27" t="s">
        <v>10</v>
      </c>
      <c r="D122" s="30" t="s">
        <v>27</v>
      </c>
      <c r="E122" s="30" t="s">
        <v>492</v>
      </c>
      <c r="F122" s="27" t="s">
        <v>387</v>
      </c>
      <c r="G122" s="28">
        <v>9000</v>
      </c>
      <c r="H122" s="4">
        <v>0</v>
      </c>
      <c r="I122" s="33">
        <f t="shared" si="12"/>
        <v>9000</v>
      </c>
      <c r="J122" s="28">
        <v>9000</v>
      </c>
      <c r="K122" s="4">
        <v>0</v>
      </c>
      <c r="L122" s="4">
        <f t="shared" si="10"/>
        <v>9000</v>
      </c>
    </row>
    <row r="123" spans="2:12" ht="36">
      <c r="B123" s="47" t="s">
        <v>518</v>
      </c>
      <c r="C123" s="27" t="s">
        <v>10</v>
      </c>
      <c r="D123" s="30" t="s">
        <v>27</v>
      </c>
      <c r="E123" s="30" t="s">
        <v>498</v>
      </c>
      <c r="F123" s="27"/>
      <c r="G123" s="33">
        <f>G124</f>
        <v>0</v>
      </c>
      <c r="H123" s="33">
        <f>H124</f>
        <v>10300</v>
      </c>
      <c r="I123" s="33">
        <f t="shared" si="12"/>
        <v>10300</v>
      </c>
      <c r="J123" s="33">
        <f>J124</f>
        <v>0</v>
      </c>
      <c r="K123" s="33">
        <f>K124</f>
        <v>10300</v>
      </c>
      <c r="L123" s="4">
        <f t="shared" si="10"/>
        <v>10300</v>
      </c>
    </row>
    <row r="124" spans="2:12">
      <c r="B124" s="47" t="s">
        <v>165</v>
      </c>
      <c r="C124" s="27" t="s">
        <v>10</v>
      </c>
      <c r="D124" s="30" t="s">
        <v>27</v>
      </c>
      <c r="E124" s="30" t="s">
        <v>498</v>
      </c>
      <c r="F124" s="27" t="s">
        <v>420</v>
      </c>
      <c r="G124" s="33">
        <v>0</v>
      </c>
      <c r="H124" s="33">
        <f>10300</f>
        <v>10300</v>
      </c>
      <c r="I124" s="33">
        <f t="shared" si="12"/>
        <v>10300</v>
      </c>
      <c r="J124" s="33">
        <v>0</v>
      </c>
      <c r="K124" s="33">
        <f>10300</f>
        <v>10300</v>
      </c>
      <c r="L124" s="4">
        <f t="shared" si="10"/>
        <v>10300</v>
      </c>
    </row>
    <row r="125" spans="2:12" ht="36">
      <c r="B125" s="47" t="s">
        <v>518</v>
      </c>
      <c r="C125" s="27" t="s">
        <v>10</v>
      </c>
      <c r="D125" s="30" t="s">
        <v>27</v>
      </c>
      <c r="E125" s="30" t="s">
        <v>499</v>
      </c>
      <c r="F125" s="27"/>
      <c r="G125" s="33">
        <f>G126</f>
        <v>0</v>
      </c>
      <c r="H125" s="33">
        <f>H126</f>
        <v>2000</v>
      </c>
      <c r="I125" s="33">
        <f t="shared" si="12"/>
        <v>2000</v>
      </c>
      <c r="J125" s="33">
        <f>J126</f>
        <v>0</v>
      </c>
      <c r="K125" s="33">
        <f>K126</f>
        <v>2000</v>
      </c>
      <c r="L125" s="4">
        <f t="shared" si="10"/>
        <v>2000</v>
      </c>
    </row>
    <row r="126" spans="2:12">
      <c r="B126" s="47" t="s">
        <v>165</v>
      </c>
      <c r="C126" s="27" t="s">
        <v>10</v>
      </c>
      <c r="D126" s="30" t="s">
        <v>27</v>
      </c>
      <c r="E126" s="30" t="s">
        <v>499</v>
      </c>
      <c r="F126" s="27" t="s">
        <v>420</v>
      </c>
      <c r="G126" s="33">
        <v>0</v>
      </c>
      <c r="H126" s="6">
        <v>2000</v>
      </c>
      <c r="I126" s="33">
        <f t="shared" si="12"/>
        <v>2000</v>
      </c>
      <c r="J126" s="33">
        <v>0</v>
      </c>
      <c r="K126" s="6">
        <v>2000</v>
      </c>
      <c r="L126" s="4">
        <f t="shared" si="10"/>
        <v>2000</v>
      </c>
    </row>
    <row r="127" spans="2:12" s="7" customFormat="1" ht="36" hidden="1">
      <c r="B127" s="47" t="s">
        <v>141</v>
      </c>
      <c r="C127" s="3" t="s">
        <v>10</v>
      </c>
      <c r="D127" s="3" t="s">
        <v>27</v>
      </c>
      <c r="E127" s="12" t="s">
        <v>142</v>
      </c>
      <c r="F127" s="12"/>
      <c r="G127" s="6">
        <f>G128</f>
        <v>0</v>
      </c>
      <c r="H127" s="6">
        <f>H128</f>
        <v>0</v>
      </c>
      <c r="I127" s="33">
        <f t="shared" si="12"/>
        <v>0</v>
      </c>
      <c r="J127" s="6">
        <f>J128</f>
        <v>0</v>
      </c>
      <c r="K127" s="6">
        <f>K128</f>
        <v>0</v>
      </c>
      <c r="L127" s="4">
        <f t="shared" si="10"/>
        <v>0</v>
      </c>
    </row>
    <row r="128" spans="2:12" s="7" customFormat="1" ht="24" hidden="1">
      <c r="B128" s="47" t="s">
        <v>143</v>
      </c>
      <c r="C128" s="3" t="s">
        <v>10</v>
      </c>
      <c r="D128" s="3" t="s">
        <v>27</v>
      </c>
      <c r="E128" s="12" t="s">
        <v>144</v>
      </c>
      <c r="F128" s="12"/>
      <c r="G128" s="6">
        <f>G129</f>
        <v>0</v>
      </c>
      <c r="H128" s="6">
        <f>H129</f>
        <v>0</v>
      </c>
      <c r="I128" s="33">
        <f t="shared" si="12"/>
        <v>0</v>
      </c>
      <c r="J128" s="6">
        <f>J129</f>
        <v>0</v>
      </c>
      <c r="K128" s="6">
        <f>K129</f>
        <v>0</v>
      </c>
      <c r="L128" s="4">
        <f t="shared" si="10"/>
        <v>0</v>
      </c>
    </row>
    <row r="129" spans="2:12" s="7" customFormat="1" ht="24" hidden="1">
      <c r="B129" s="47" t="s">
        <v>72</v>
      </c>
      <c r="C129" s="3" t="s">
        <v>10</v>
      </c>
      <c r="D129" s="3" t="s">
        <v>27</v>
      </c>
      <c r="E129" s="12" t="s">
        <v>144</v>
      </c>
      <c r="F129" s="12">
        <v>200</v>
      </c>
      <c r="G129" s="4">
        <v>0</v>
      </c>
      <c r="H129" s="4">
        <v>0</v>
      </c>
      <c r="I129" s="33">
        <f t="shared" si="12"/>
        <v>0</v>
      </c>
      <c r="J129" s="4">
        <v>0</v>
      </c>
      <c r="K129" s="4">
        <v>0</v>
      </c>
      <c r="L129" s="4">
        <f t="shared" si="10"/>
        <v>0</v>
      </c>
    </row>
    <row r="130" spans="2:12">
      <c r="B130" s="47" t="s">
        <v>60</v>
      </c>
      <c r="C130" s="27" t="s">
        <v>10</v>
      </c>
      <c r="D130" s="27" t="s">
        <v>27</v>
      </c>
      <c r="E130" s="30" t="s">
        <v>61</v>
      </c>
      <c r="F130" s="30"/>
      <c r="G130" s="33">
        <f>G131+G133+G135</f>
        <v>222300</v>
      </c>
      <c r="H130" s="6">
        <f>H131+H133+H135</f>
        <v>0</v>
      </c>
      <c r="I130" s="28">
        <f t="shared" si="12"/>
        <v>222300</v>
      </c>
      <c r="J130" s="33">
        <f>J131+J133+J135</f>
        <v>222300</v>
      </c>
      <c r="K130" s="6">
        <f>K131+K133+K135</f>
        <v>0</v>
      </c>
      <c r="L130" s="4">
        <f t="shared" si="10"/>
        <v>222300</v>
      </c>
    </row>
    <row r="131" spans="2:12" ht="24">
      <c r="B131" s="47" t="s">
        <v>145</v>
      </c>
      <c r="C131" s="27" t="s">
        <v>10</v>
      </c>
      <c r="D131" s="27" t="s">
        <v>27</v>
      </c>
      <c r="E131" s="30" t="s">
        <v>146</v>
      </c>
      <c r="F131" s="30"/>
      <c r="G131" s="33">
        <f>G132</f>
        <v>100</v>
      </c>
      <c r="H131" s="6">
        <f>H132</f>
        <v>0</v>
      </c>
      <c r="I131" s="33">
        <f t="shared" si="12"/>
        <v>100</v>
      </c>
      <c r="J131" s="33">
        <f>J132</f>
        <v>100</v>
      </c>
      <c r="K131" s="6">
        <f>K132</f>
        <v>0</v>
      </c>
      <c r="L131" s="4">
        <f t="shared" si="10"/>
        <v>100</v>
      </c>
    </row>
    <row r="132" spans="2:12" ht="24">
      <c r="B132" s="47" t="s">
        <v>72</v>
      </c>
      <c r="C132" s="27" t="s">
        <v>10</v>
      </c>
      <c r="D132" s="27" t="s">
        <v>27</v>
      </c>
      <c r="E132" s="30" t="s">
        <v>146</v>
      </c>
      <c r="F132" s="30">
        <v>200</v>
      </c>
      <c r="G132" s="28">
        <v>100</v>
      </c>
      <c r="H132" s="4">
        <v>0</v>
      </c>
      <c r="I132" s="33">
        <f t="shared" si="12"/>
        <v>100</v>
      </c>
      <c r="J132" s="28">
        <v>100</v>
      </c>
      <c r="K132" s="4">
        <v>0</v>
      </c>
      <c r="L132" s="4">
        <f t="shared" si="10"/>
        <v>100</v>
      </c>
    </row>
    <row r="133" spans="2:12" ht="36">
      <c r="B133" s="47" t="s">
        <v>147</v>
      </c>
      <c r="C133" s="27" t="s">
        <v>10</v>
      </c>
      <c r="D133" s="27" t="s">
        <v>27</v>
      </c>
      <c r="E133" s="30" t="s">
        <v>148</v>
      </c>
      <c r="F133" s="30"/>
      <c r="G133" s="33">
        <f>G134</f>
        <v>59600</v>
      </c>
      <c r="H133" s="6">
        <f>H134</f>
        <v>0</v>
      </c>
      <c r="I133" s="33">
        <f t="shared" si="12"/>
        <v>59600</v>
      </c>
      <c r="J133" s="33">
        <f>J134</f>
        <v>59600</v>
      </c>
      <c r="K133" s="6">
        <f>K134</f>
        <v>0</v>
      </c>
      <c r="L133" s="4">
        <f t="shared" si="10"/>
        <v>59600</v>
      </c>
    </row>
    <row r="134" spans="2:12" ht="24">
      <c r="B134" s="47" t="s">
        <v>72</v>
      </c>
      <c r="C134" s="27" t="s">
        <v>10</v>
      </c>
      <c r="D134" s="27" t="s">
        <v>27</v>
      </c>
      <c r="E134" s="30" t="s">
        <v>148</v>
      </c>
      <c r="F134" s="30">
        <v>200</v>
      </c>
      <c r="G134" s="28">
        <v>59600</v>
      </c>
      <c r="H134" s="4">
        <v>0</v>
      </c>
      <c r="I134" s="28">
        <f t="shared" si="12"/>
        <v>59600</v>
      </c>
      <c r="J134" s="28">
        <v>59600</v>
      </c>
      <c r="K134" s="4">
        <v>0</v>
      </c>
      <c r="L134" s="4">
        <f t="shared" si="10"/>
        <v>59600</v>
      </c>
    </row>
    <row r="135" spans="2:12" ht="60">
      <c r="B135" s="47" t="s">
        <v>149</v>
      </c>
      <c r="C135" s="27" t="s">
        <v>10</v>
      </c>
      <c r="D135" s="27" t="s">
        <v>27</v>
      </c>
      <c r="E135" s="30" t="s">
        <v>150</v>
      </c>
      <c r="F135" s="30"/>
      <c r="G135" s="33">
        <f>G136+G137</f>
        <v>162600</v>
      </c>
      <c r="H135" s="6">
        <f>H136+H137</f>
        <v>0</v>
      </c>
      <c r="I135" s="33">
        <f t="shared" si="12"/>
        <v>162600</v>
      </c>
      <c r="J135" s="33">
        <f>J136+J137</f>
        <v>162600</v>
      </c>
      <c r="K135" s="6">
        <f>K136+K137</f>
        <v>0</v>
      </c>
      <c r="L135" s="4">
        <f t="shared" si="10"/>
        <v>162600</v>
      </c>
    </row>
    <row r="136" spans="2:12" ht="48">
      <c r="B136" s="47" t="s">
        <v>65</v>
      </c>
      <c r="C136" s="27" t="s">
        <v>10</v>
      </c>
      <c r="D136" s="27" t="s">
        <v>27</v>
      </c>
      <c r="E136" s="30" t="s">
        <v>150</v>
      </c>
      <c r="F136" s="30">
        <v>100</v>
      </c>
      <c r="G136" s="28">
        <v>141476</v>
      </c>
      <c r="H136" s="4">
        <v>0</v>
      </c>
      <c r="I136" s="28">
        <f t="shared" si="12"/>
        <v>141476</v>
      </c>
      <c r="J136" s="28">
        <v>141476</v>
      </c>
      <c r="K136" s="4">
        <v>0</v>
      </c>
      <c r="L136" s="4">
        <f t="shared" si="10"/>
        <v>141476</v>
      </c>
    </row>
    <row r="137" spans="2:12" ht="24">
      <c r="B137" s="47" t="s">
        <v>72</v>
      </c>
      <c r="C137" s="27" t="s">
        <v>10</v>
      </c>
      <c r="D137" s="27" t="s">
        <v>27</v>
      </c>
      <c r="E137" s="30" t="s">
        <v>150</v>
      </c>
      <c r="F137" s="30">
        <v>200</v>
      </c>
      <c r="G137" s="28">
        <v>21124</v>
      </c>
      <c r="H137" s="4">
        <v>0</v>
      </c>
      <c r="I137" s="28">
        <f t="shared" si="12"/>
        <v>21124</v>
      </c>
      <c r="J137" s="28">
        <v>21124</v>
      </c>
      <c r="K137" s="4">
        <v>0</v>
      </c>
      <c r="L137" s="4">
        <f t="shared" si="10"/>
        <v>21124</v>
      </c>
    </row>
    <row r="138" spans="2:12" s="7" customFormat="1" ht="24" hidden="1">
      <c r="B138" s="47" t="s">
        <v>80</v>
      </c>
      <c r="C138" s="3" t="s">
        <v>10</v>
      </c>
      <c r="D138" s="12" t="s">
        <v>27</v>
      </c>
      <c r="E138" s="12" t="s">
        <v>81</v>
      </c>
      <c r="F138" s="3"/>
      <c r="G138" s="6">
        <f>G139</f>
        <v>0</v>
      </c>
      <c r="H138" s="4"/>
      <c r="I138" s="28"/>
      <c r="J138" s="6">
        <f>J139</f>
        <v>0</v>
      </c>
      <c r="K138" s="4"/>
      <c r="L138" s="4"/>
    </row>
    <row r="139" spans="2:12" s="7" customFormat="1" ht="48" hidden="1">
      <c r="B139" s="47" t="s">
        <v>65</v>
      </c>
      <c r="C139" s="3" t="s">
        <v>10</v>
      </c>
      <c r="D139" s="12" t="s">
        <v>27</v>
      </c>
      <c r="E139" s="12" t="s">
        <v>81</v>
      </c>
      <c r="F139" s="3" t="s">
        <v>66</v>
      </c>
      <c r="G139" s="6">
        <v>0</v>
      </c>
      <c r="H139" s="4"/>
      <c r="I139" s="28"/>
      <c r="J139" s="6">
        <v>0</v>
      </c>
      <c r="K139" s="4"/>
      <c r="L139" s="4"/>
    </row>
    <row r="140" spans="2:12">
      <c r="B140" s="47" t="s">
        <v>151</v>
      </c>
      <c r="C140" s="21" t="s">
        <v>11</v>
      </c>
      <c r="D140" s="27"/>
      <c r="E140" s="30"/>
      <c r="F140" s="30"/>
      <c r="G140" s="25">
        <f>G141</f>
        <v>542700</v>
      </c>
      <c r="H140" s="25">
        <f>H141</f>
        <v>0</v>
      </c>
      <c r="I140" s="25">
        <f>G140+H140</f>
        <v>542700</v>
      </c>
      <c r="J140" s="25">
        <f>J141</f>
        <v>542700</v>
      </c>
      <c r="K140" s="25">
        <f>K141</f>
        <v>0</v>
      </c>
      <c r="L140" s="25">
        <f>J140+K140</f>
        <v>542700</v>
      </c>
    </row>
    <row r="141" spans="2:12">
      <c r="B141" s="47" t="s">
        <v>54</v>
      </c>
      <c r="C141" s="27" t="s">
        <v>11</v>
      </c>
      <c r="D141" s="27" t="s">
        <v>14</v>
      </c>
      <c r="E141" s="27"/>
      <c r="F141" s="27"/>
      <c r="G141" s="33">
        <f>G143</f>
        <v>542700</v>
      </c>
      <c r="H141" s="33">
        <f>H143</f>
        <v>0</v>
      </c>
      <c r="I141" s="33">
        <f t="shared" ref="I141:I144" si="14">G141+H141</f>
        <v>542700</v>
      </c>
      <c r="J141" s="33">
        <f>J143</f>
        <v>542700</v>
      </c>
      <c r="K141" s="33">
        <f>K143</f>
        <v>0</v>
      </c>
      <c r="L141" s="33">
        <f t="shared" ref="L141:L144" si="15">J141+K141</f>
        <v>542700</v>
      </c>
    </row>
    <row r="142" spans="2:12">
      <c r="B142" s="47" t="s">
        <v>60</v>
      </c>
      <c r="C142" s="27" t="s">
        <v>11</v>
      </c>
      <c r="D142" s="27" t="s">
        <v>14</v>
      </c>
      <c r="E142" s="30" t="s">
        <v>61</v>
      </c>
      <c r="F142" s="27"/>
      <c r="G142" s="33">
        <f>G143</f>
        <v>542700</v>
      </c>
      <c r="H142" s="33">
        <f>H143</f>
        <v>0</v>
      </c>
      <c r="I142" s="33">
        <f t="shared" si="14"/>
        <v>542700</v>
      </c>
      <c r="J142" s="33">
        <f>J143</f>
        <v>542700</v>
      </c>
      <c r="K142" s="33">
        <f>K143</f>
        <v>0</v>
      </c>
      <c r="L142" s="33">
        <f t="shared" si="15"/>
        <v>542700</v>
      </c>
    </row>
    <row r="143" spans="2:12" ht="24">
      <c r="B143" s="47" t="s">
        <v>152</v>
      </c>
      <c r="C143" s="27" t="s">
        <v>11</v>
      </c>
      <c r="D143" s="27" t="s">
        <v>14</v>
      </c>
      <c r="E143" s="30" t="s">
        <v>153</v>
      </c>
      <c r="F143" s="27"/>
      <c r="G143" s="33">
        <f>G144</f>
        <v>542700</v>
      </c>
      <c r="H143" s="33">
        <f>H144</f>
        <v>0</v>
      </c>
      <c r="I143" s="33">
        <f t="shared" si="14"/>
        <v>542700</v>
      </c>
      <c r="J143" s="33">
        <f>J144</f>
        <v>542700</v>
      </c>
      <c r="K143" s="33">
        <f>K144</f>
        <v>0</v>
      </c>
      <c r="L143" s="33">
        <f t="shared" si="15"/>
        <v>542700</v>
      </c>
    </row>
    <row r="144" spans="2:12">
      <c r="B144" s="47" t="s">
        <v>154</v>
      </c>
      <c r="C144" s="27" t="s">
        <v>11</v>
      </c>
      <c r="D144" s="27" t="s">
        <v>14</v>
      </c>
      <c r="E144" s="30" t="s">
        <v>153</v>
      </c>
      <c r="F144" s="30">
        <v>500</v>
      </c>
      <c r="G144" s="28">
        <v>542700</v>
      </c>
      <c r="H144" s="28"/>
      <c r="I144" s="28">
        <f t="shared" si="14"/>
        <v>542700</v>
      </c>
      <c r="J144" s="28">
        <v>542700</v>
      </c>
      <c r="K144" s="28"/>
      <c r="L144" s="28">
        <f t="shared" si="15"/>
        <v>542700</v>
      </c>
    </row>
    <row r="145" spans="2:12" ht="24">
      <c r="B145" s="47" t="s">
        <v>155</v>
      </c>
      <c r="C145" s="21" t="s">
        <v>14</v>
      </c>
      <c r="D145" s="27"/>
      <c r="E145" s="30"/>
      <c r="F145" s="30"/>
      <c r="G145" s="25">
        <f>G146+G154</f>
        <v>1371200</v>
      </c>
      <c r="H145" s="25">
        <f>H146+H154</f>
        <v>-12300</v>
      </c>
      <c r="I145" s="25">
        <f>G145+H145</f>
        <v>1358900</v>
      </c>
      <c r="J145" s="25">
        <f>J146+J154</f>
        <v>1371200</v>
      </c>
      <c r="K145" s="25">
        <f>K146+K154</f>
        <v>-12300</v>
      </c>
      <c r="L145" s="25">
        <f>J145+K145</f>
        <v>1358900</v>
      </c>
    </row>
    <row r="146" spans="2:12" ht="24">
      <c r="B146" s="47" t="s">
        <v>156</v>
      </c>
      <c r="C146" s="27" t="s">
        <v>14</v>
      </c>
      <c r="D146" s="27" t="s">
        <v>28</v>
      </c>
      <c r="E146" s="30"/>
      <c r="F146" s="30"/>
      <c r="G146" s="28">
        <f>G147</f>
        <v>1338900</v>
      </c>
      <c r="H146" s="4">
        <f>H147</f>
        <v>0</v>
      </c>
      <c r="I146" s="28">
        <f>G146+H146</f>
        <v>1338900</v>
      </c>
      <c r="J146" s="28">
        <f>J147</f>
        <v>1338900</v>
      </c>
      <c r="K146" s="4">
        <f>K147</f>
        <v>0</v>
      </c>
      <c r="L146" s="4">
        <f>J146+K146</f>
        <v>1338900</v>
      </c>
    </row>
    <row r="147" spans="2:12" ht="24">
      <c r="B147" s="47" t="s">
        <v>157</v>
      </c>
      <c r="C147" s="27" t="s">
        <v>14</v>
      </c>
      <c r="D147" s="27" t="s">
        <v>28</v>
      </c>
      <c r="E147" s="30" t="s">
        <v>158</v>
      </c>
      <c r="F147" s="30"/>
      <c r="G147" s="33">
        <f>G151+G148</f>
        <v>1338900</v>
      </c>
      <c r="H147" s="6">
        <f>H151+H148</f>
        <v>0</v>
      </c>
      <c r="I147" s="28">
        <f>G147+H147</f>
        <v>1338900</v>
      </c>
      <c r="J147" s="33">
        <f>J151+J148</f>
        <v>1338900</v>
      </c>
      <c r="K147" s="6">
        <f>K151+K148</f>
        <v>0</v>
      </c>
      <c r="L147" s="4">
        <f>J147+K147</f>
        <v>1338900</v>
      </c>
    </row>
    <row r="148" spans="2:12" s="7" customFormat="1" ht="24" hidden="1">
      <c r="B148" s="47" t="s">
        <v>416</v>
      </c>
      <c r="C148" s="3" t="s">
        <v>14</v>
      </c>
      <c r="D148" s="12" t="s">
        <v>28</v>
      </c>
      <c r="E148" s="12" t="s">
        <v>415</v>
      </c>
      <c r="F148" s="3"/>
      <c r="G148" s="6">
        <f t="shared" ref="G148:L148" si="16">G149+G150</f>
        <v>0</v>
      </c>
      <c r="H148" s="6">
        <f t="shared" si="16"/>
        <v>0</v>
      </c>
      <c r="I148" s="28">
        <f t="shared" si="16"/>
        <v>0</v>
      </c>
      <c r="J148" s="6">
        <f t="shared" si="16"/>
        <v>0</v>
      </c>
      <c r="K148" s="6">
        <f t="shared" si="16"/>
        <v>0</v>
      </c>
      <c r="L148" s="6">
        <f t="shared" si="16"/>
        <v>0</v>
      </c>
    </row>
    <row r="149" spans="2:12" s="7" customFormat="1" ht="24" hidden="1">
      <c r="B149" s="47" t="s">
        <v>72</v>
      </c>
      <c r="C149" s="3" t="s">
        <v>14</v>
      </c>
      <c r="D149" s="12" t="s">
        <v>28</v>
      </c>
      <c r="E149" s="12" t="s">
        <v>415</v>
      </c>
      <c r="F149" s="3" t="s">
        <v>387</v>
      </c>
      <c r="G149" s="6"/>
      <c r="H149" s="4">
        <v>0</v>
      </c>
      <c r="I149" s="28">
        <f>G149+H149</f>
        <v>0</v>
      </c>
      <c r="J149" s="6"/>
      <c r="K149" s="4">
        <v>0</v>
      </c>
      <c r="L149" s="6">
        <f>J149+K149</f>
        <v>0</v>
      </c>
    </row>
    <row r="150" spans="2:12" s="7" customFormat="1" hidden="1">
      <c r="B150" s="47" t="s">
        <v>84</v>
      </c>
      <c r="C150" s="3" t="s">
        <v>14</v>
      </c>
      <c r="D150" s="12" t="s">
        <v>28</v>
      </c>
      <c r="E150" s="12" t="s">
        <v>415</v>
      </c>
      <c r="F150" s="3" t="s">
        <v>411</v>
      </c>
      <c r="G150" s="6">
        <v>0</v>
      </c>
      <c r="H150" s="4">
        <v>0</v>
      </c>
      <c r="I150" s="28">
        <f t="shared" ref="I150:I181" si="17">G150+H150</f>
        <v>0</v>
      </c>
      <c r="J150" s="6">
        <v>0</v>
      </c>
      <c r="K150" s="4">
        <v>0</v>
      </c>
      <c r="L150" s="6">
        <f t="shared" ref="L150:L171" si="18">J150+K150</f>
        <v>0</v>
      </c>
    </row>
    <row r="151" spans="2:12">
      <c r="B151" s="47" t="s">
        <v>159</v>
      </c>
      <c r="C151" s="27" t="s">
        <v>14</v>
      </c>
      <c r="D151" s="27" t="s">
        <v>28</v>
      </c>
      <c r="E151" s="30" t="s">
        <v>160</v>
      </c>
      <c r="F151" s="30"/>
      <c r="G151" s="33">
        <f>G152+G153</f>
        <v>1338900</v>
      </c>
      <c r="H151" s="6">
        <f>H152+H153</f>
        <v>0</v>
      </c>
      <c r="I151" s="28">
        <f t="shared" si="17"/>
        <v>1338900</v>
      </c>
      <c r="J151" s="33">
        <f>J152+J153</f>
        <v>1338900</v>
      </c>
      <c r="K151" s="6">
        <f>K152+K153</f>
        <v>0</v>
      </c>
      <c r="L151" s="4">
        <f t="shared" si="18"/>
        <v>1338900</v>
      </c>
    </row>
    <row r="152" spans="2:12" ht="48">
      <c r="B152" s="47" t="s">
        <v>65</v>
      </c>
      <c r="C152" s="27" t="s">
        <v>14</v>
      </c>
      <c r="D152" s="27" t="s">
        <v>28</v>
      </c>
      <c r="E152" s="30" t="s">
        <v>160</v>
      </c>
      <c r="F152" s="30">
        <v>100</v>
      </c>
      <c r="G152" s="28">
        <v>1064500</v>
      </c>
      <c r="H152" s="4"/>
      <c r="I152" s="28">
        <f t="shared" si="17"/>
        <v>1064500</v>
      </c>
      <c r="J152" s="28">
        <v>1064500</v>
      </c>
      <c r="K152" s="4"/>
      <c r="L152" s="4">
        <f t="shared" si="18"/>
        <v>1064500</v>
      </c>
    </row>
    <row r="153" spans="2:12" ht="24">
      <c r="B153" s="47" t="s">
        <v>72</v>
      </c>
      <c r="C153" s="27" t="s">
        <v>14</v>
      </c>
      <c r="D153" s="27" t="s">
        <v>28</v>
      </c>
      <c r="E153" s="30" t="s">
        <v>160</v>
      </c>
      <c r="F153" s="30">
        <v>200</v>
      </c>
      <c r="G153" s="28">
        <v>274400</v>
      </c>
      <c r="H153" s="4"/>
      <c r="I153" s="28">
        <f t="shared" si="17"/>
        <v>274400</v>
      </c>
      <c r="J153" s="28">
        <v>274400</v>
      </c>
      <c r="K153" s="4"/>
      <c r="L153" s="4">
        <f t="shared" si="18"/>
        <v>274400</v>
      </c>
    </row>
    <row r="154" spans="2:12" ht="24">
      <c r="B154" s="47" t="s">
        <v>453</v>
      </c>
      <c r="C154" s="27" t="s">
        <v>14</v>
      </c>
      <c r="D154" s="27" t="s">
        <v>29</v>
      </c>
      <c r="E154" s="27"/>
      <c r="F154" s="27"/>
      <c r="G154" s="33">
        <f>G155+G165+G162</f>
        <v>32300</v>
      </c>
      <c r="H154" s="33">
        <f>H155+H165+H162</f>
        <v>-12300</v>
      </c>
      <c r="I154" s="28">
        <f t="shared" si="17"/>
        <v>20000</v>
      </c>
      <c r="J154" s="33">
        <f t="shared" ref="J154:K154" si="19">J155+J165+J162</f>
        <v>32300</v>
      </c>
      <c r="K154" s="33">
        <f t="shared" si="19"/>
        <v>-12300</v>
      </c>
      <c r="L154" s="4">
        <f t="shared" si="18"/>
        <v>20000</v>
      </c>
    </row>
    <row r="155" spans="2:12" s="7" customFormat="1" ht="24" hidden="1">
      <c r="B155" s="47" t="s">
        <v>127</v>
      </c>
      <c r="C155" s="3" t="s">
        <v>14</v>
      </c>
      <c r="D155" s="3" t="s">
        <v>29</v>
      </c>
      <c r="E155" s="12" t="s">
        <v>128</v>
      </c>
      <c r="F155" s="3"/>
      <c r="G155" s="6">
        <f>G156+G158+G160</f>
        <v>0</v>
      </c>
      <c r="H155" s="6">
        <f>H156+H158+H160</f>
        <v>0</v>
      </c>
      <c r="I155" s="28">
        <f t="shared" si="17"/>
        <v>0</v>
      </c>
      <c r="J155" s="6">
        <f>J156+J158+J160</f>
        <v>0</v>
      </c>
      <c r="K155" s="6">
        <f>K156+K158+K160</f>
        <v>0</v>
      </c>
      <c r="L155" s="4">
        <f t="shared" si="18"/>
        <v>0</v>
      </c>
    </row>
    <row r="156" spans="2:12" s="7" customFormat="1" hidden="1">
      <c r="B156" s="47" t="s">
        <v>161</v>
      </c>
      <c r="C156" s="3" t="s">
        <v>14</v>
      </c>
      <c r="D156" s="3" t="s">
        <v>29</v>
      </c>
      <c r="E156" s="12" t="s">
        <v>162</v>
      </c>
      <c r="F156" s="3"/>
      <c r="G156" s="6">
        <f>G157</f>
        <v>0</v>
      </c>
      <c r="H156" s="6">
        <f>H157</f>
        <v>0</v>
      </c>
      <c r="I156" s="28">
        <f t="shared" si="17"/>
        <v>0</v>
      </c>
      <c r="J156" s="6">
        <f>J157</f>
        <v>0</v>
      </c>
      <c r="K156" s="6">
        <f>K157</f>
        <v>0</v>
      </c>
      <c r="L156" s="4">
        <f t="shared" si="18"/>
        <v>0</v>
      </c>
    </row>
    <row r="157" spans="2:12" s="7" customFormat="1" ht="24" hidden="1">
      <c r="B157" s="47" t="s">
        <v>72</v>
      </c>
      <c r="C157" s="3" t="s">
        <v>14</v>
      </c>
      <c r="D157" s="3" t="s">
        <v>29</v>
      </c>
      <c r="E157" s="12" t="s">
        <v>162</v>
      </c>
      <c r="F157" s="12">
        <v>200</v>
      </c>
      <c r="G157" s="4">
        <v>0</v>
      </c>
      <c r="H157" s="4">
        <v>0</v>
      </c>
      <c r="I157" s="28">
        <f t="shared" si="17"/>
        <v>0</v>
      </c>
      <c r="J157" s="4">
        <v>0</v>
      </c>
      <c r="K157" s="4">
        <v>0</v>
      </c>
      <c r="L157" s="4">
        <f t="shared" si="18"/>
        <v>0</v>
      </c>
    </row>
    <row r="158" spans="2:12" s="7" customFormat="1" ht="36" hidden="1">
      <c r="B158" s="47" t="s">
        <v>163</v>
      </c>
      <c r="C158" s="3" t="s">
        <v>14</v>
      </c>
      <c r="D158" s="3" t="s">
        <v>29</v>
      </c>
      <c r="E158" s="12" t="s">
        <v>164</v>
      </c>
      <c r="F158" s="12"/>
      <c r="G158" s="6">
        <f>G159</f>
        <v>0</v>
      </c>
      <c r="H158" s="6">
        <f>H159</f>
        <v>0</v>
      </c>
      <c r="I158" s="28">
        <f t="shared" si="17"/>
        <v>0</v>
      </c>
      <c r="J158" s="6">
        <f>J159</f>
        <v>0</v>
      </c>
      <c r="K158" s="6">
        <f>K159</f>
        <v>0</v>
      </c>
      <c r="L158" s="4">
        <f t="shared" si="18"/>
        <v>0</v>
      </c>
    </row>
    <row r="159" spans="2:12" s="7" customFormat="1" hidden="1">
      <c r="B159" s="47" t="s">
        <v>165</v>
      </c>
      <c r="C159" s="3" t="s">
        <v>14</v>
      </c>
      <c r="D159" s="3" t="s">
        <v>29</v>
      </c>
      <c r="E159" s="12" t="s">
        <v>164</v>
      </c>
      <c r="F159" s="12">
        <v>300</v>
      </c>
      <c r="G159" s="4">
        <v>0</v>
      </c>
      <c r="H159" s="4">
        <v>0</v>
      </c>
      <c r="I159" s="28">
        <f t="shared" si="17"/>
        <v>0</v>
      </c>
      <c r="J159" s="4">
        <v>0</v>
      </c>
      <c r="K159" s="4">
        <v>0</v>
      </c>
      <c r="L159" s="4">
        <f t="shared" si="18"/>
        <v>0</v>
      </c>
    </row>
    <row r="160" spans="2:12" s="7" customFormat="1" ht="36" hidden="1">
      <c r="B160" s="47" t="s">
        <v>163</v>
      </c>
      <c r="C160" s="3" t="s">
        <v>14</v>
      </c>
      <c r="D160" s="3" t="s">
        <v>29</v>
      </c>
      <c r="E160" s="12" t="s">
        <v>166</v>
      </c>
      <c r="F160" s="12"/>
      <c r="G160" s="6">
        <f>G161</f>
        <v>0</v>
      </c>
      <c r="H160" s="6">
        <f>H161</f>
        <v>0</v>
      </c>
      <c r="I160" s="28">
        <f t="shared" si="17"/>
        <v>0</v>
      </c>
      <c r="J160" s="6">
        <f>J161</f>
        <v>0</v>
      </c>
      <c r="K160" s="6">
        <f>K161</f>
        <v>0</v>
      </c>
      <c r="L160" s="4">
        <f t="shared" si="18"/>
        <v>0</v>
      </c>
    </row>
    <row r="161" spans="2:13" s="7" customFormat="1" hidden="1">
      <c r="B161" s="47" t="s">
        <v>165</v>
      </c>
      <c r="C161" s="3" t="s">
        <v>14</v>
      </c>
      <c r="D161" s="3" t="s">
        <v>29</v>
      </c>
      <c r="E161" s="12" t="s">
        <v>166</v>
      </c>
      <c r="F161" s="12">
        <v>300</v>
      </c>
      <c r="G161" s="4">
        <v>0</v>
      </c>
      <c r="H161" s="4">
        <v>0</v>
      </c>
      <c r="I161" s="33">
        <f t="shared" si="17"/>
        <v>0</v>
      </c>
      <c r="J161" s="4">
        <v>0</v>
      </c>
      <c r="K161" s="4">
        <v>0</v>
      </c>
      <c r="L161" s="4">
        <f t="shared" si="18"/>
        <v>0</v>
      </c>
    </row>
    <row r="162" spans="2:13" s="7" customFormat="1">
      <c r="B162" s="47" t="s">
        <v>519</v>
      </c>
      <c r="C162" s="3" t="s">
        <v>14</v>
      </c>
      <c r="D162" s="12" t="s">
        <v>29</v>
      </c>
      <c r="E162" s="30" t="s">
        <v>521</v>
      </c>
      <c r="F162" s="3"/>
      <c r="G162" s="6">
        <f>G163</f>
        <v>0</v>
      </c>
      <c r="H162" s="6">
        <f>H163</f>
        <v>10000</v>
      </c>
      <c r="I162" s="33">
        <f t="shared" si="17"/>
        <v>10000</v>
      </c>
      <c r="J162" s="6">
        <f t="shared" ref="J162:K163" si="20">J163</f>
        <v>0</v>
      </c>
      <c r="K162" s="6">
        <f t="shared" si="20"/>
        <v>10000</v>
      </c>
      <c r="L162" s="4">
        <f t="shared" si="18"/>
        <v>10000</v>
      </c>
    </row>
    <row r="163" spans="2:13" s="7" customFormat="1" ht="48">
      <c r="B163" s="47" t="s">
        <v>520</v>
      </c>
      <c r="C163" s="3" t="s">
        <v>14</v>
      </c>
      <c r="D163" s="12" t="s">
        <v>29</v>
      </c>
      <c r="E163" s="30" t="s">
        <v>522</v>
      </c>
      <c r="F163" s="3"/>
      <c r="G163" s="6">
        <f>G164</f>
        <v>0</v>
      </c>
      <c r="H163" s="6">
        <f>H164</f>
        <v>10000</v>
      </c>
      <c r="I163" s="33">
        <f t="shared" si="17"/>
        <v>10000</v>
      </c>
      <c r="J163" s="6">
        <f t="shared" si="20"/>
        <v>0</v>
      </c>
      <c r="K163" s="6">
        <f t="shared" si="20"/>
        <v>10000</v>
      </c>
      <c r="L163" s="4">
        <f t="shared" si="18"/>
        <v>10000</v>
      </c>
    </row>
    <row r="164" spans="2:13" s="7" customFormat="1" ht="24">
      <c r="B164" s="47" t="s">
        <v>72</v>
      </c>
      <c r="C164" s="3" t="s">
        <v>14</v>
      </c>
      <c r="D164" s="12" t="s">
        <v>29</v>
      </c>
      <c r="E164" s="30" t="s">
        <v>522</v>
      </c>
      <c r="F164" s="3" t="s">
        <v>387</v>
      </c>
      <c r="G164" s="6">
        <v>0</v>
      </c>
      <c r="H164" s="6">
        <v>10000</v>
      </c>
      <c r="I164" s="33">
        <f t="shared" si="17"/>
        <v>10000</v>
      </c>
      <c r="J164" s="6">
        <v>0</v>
      </c>
      <c r="K164" s="6">
        <v>10000</v>
      </c>
      <c r="L164" s="4">
        <f t="shared" si="18"/>
        <v>10000</v>
      </c>
    </row>
    <row r="165" spans="2:13" ht="24">
      <c r="B165" s="47" t="s">
        <v>494</v>
      </c>
      <c r="C165" s="27" t="s">
        <v>14</v>
      </c>
      <c r="D165" s="30" t="s">
        <v>29</v>
      </c>
      <c r="E165" s="30" t="s">
        <v>493</v>
      </c>
      <c r="F165" s="27"/>
      <c r="G165" s="33">
        <f>G166+G168+G170</f>
        <v>32300</v>
      </c>
      <c r="H165" s="33">
        <f>H166+H168+H170</f>
        <v>-22300</v>
      </c>
      <c r="I165" s="33">
        <f t="shared" si="17"/>
        <v>10000</v>
      </c>
      <c r="J165" s="33">
        <f t="shared" ref="J165:K165" si="21">J166+J168+J170</f>
        <v>32300</v>
      </c>
      <c r="K165" s="33">
        <f t="shared" si="21"/>
        <v>-22300</v>
      </c>
      <c r="L165" s="4">
        <f t="shared" si="18"/>
        <v>10000</v>
      </c>
      <c r="M165" s="41"/>
    </row>
    <row r="166" spans="2:13" ht="24">
      <c r="B166" s="47" t="s">
        <v>496</v>
      </c>
      <c r="C166" s="27" t="s">
        <v>14</v>
      </c>
      <c r="D166" s="30" t="s">
        <v>29</v>
      </c>
      <c r="E166" s="30" t="s">
        <v>497</v>
      </c>
      <c r="F166" s="27"/>
      <c r="G166" s="33">
        <f>G167</f>
        <v>20000</v>
      </c>
      <c r="H166" s="33">
        <f>H167</f>
        <v>-10000</v>
      </c>
      <c r="I166" s="33">
        <f t="shared" si="17"/>
        <v>10000</v>
      </c>
      <c r="J166" s="33">
        <f t="shared" ref="J166:K166" si="22">J167</f>
        <v>20000</v>
      </c>
      <c r="K166" s="33">
        <f t="shared" si="22"/>
        <v>-10000</v>
      </c>
      <c r="L166" s="4">
        <f t="shared" si="18"/>
        <v>10000</v>
      </c>
    </row>
    <row r="167" spans="2:13" ht="24">
      <c r="B167" s="47" t="s">
        <v>72</v>
      </c>
      <c r="C167" s="27" t="s">
        <v>14</v>
      </c>
      <c r="D167" s="30" t="s">
        <v>29</v>
      </c>
      <c r="E167" s="30" t="s">
        <v>497</v>
      </c>
      <c r="F167" s="27" t="s">
        <v>387</v>
      </c>
      <c r="G167" s="33">
        <v>20000</v>
      </c>
      <c r="H167" s="4">
        <v>-10000</v>
      </c>
      <c r="I167" s="33">
        <f t="shared" si="17"/>
        <v>10000</v>
      </c>
      <c r="J167" s="33">
        <v>20000</v>
      </c>
      <c r="K167" s="4">
        <v>-10000</v>
      </c>
      <c r="L167" s="4">
        <f t="shared" si="18"/>
        <v>10000</v>
      </c>
    </row>
    <row r="168" spans="2:13" ht="36">
      <c r="B168" s="47" t="s">
        <v>163</v>
      </c>
      <c r="C168" s="27" t="s">
        <v>14</v>
      </c>
      <c r="D168" s="30" t="s">
        <v>29</v>
      </c>
      <c r="E168" s="30" t="s">
        <v>498</v>
      </c>
      <c r="F168" s="27"/>
      <c r="G168" s="33">
        <f>G169</f>
        <v>10300</v>
      </c>
      <c r="H168" s="33">
        <f>H169</f>
        <v>-10300</v>
      </c>
      <c r="I168" s="33">
        <f t="shared" si="17"/>
        <v>0</v>
      </c>
      <c r="J168" s="33">
        <f>J169</f>
        <v>10300</v>
      </c>
      <c r="K168" s="33">
        <f>K169</f>
        <v>-10300</v>
      </c>
      <c r="L168" s="4">
        <f t="shared" si="18"/>
        <v>0</v>
      </c>
    </row>
    <row r="169" spans="2:13">
      <c r="B169" s="47" t="s">
        <v>165</v>
      </c>
      <c r="C169" s="27" t="s">
        <v>14</v>
      </c>
      <c r="D169" s="30" t="s">
        <v>29</v>
      </c>
      <c r="E169" s="30" t="s">
        <v>498</v>
      </c>
      <c r="F169" s="27" t="s">
        <v>420</v>
      </c>
      <c r="G169" s="33">
        <v>10300</v>
      </c>
      <c r="H169" s="4">
        <v>-10300</v>
      </c>
      <c r="I169" s="33">
        <f t="shared" si="17"/>
        <v>0</v>
      </c>
      <c r="J169" s="33">
        <v>10300</v>
      </c>
      <c r="K169" s="4">
        <v>-10300</v>
      </c>
      <c r="L169" s="4">
        <f t="shared" si="18"/>
        <v>0</v>
      </c>
    </row>
    <row r="170" spans="2:13" ht="36">
      <c r="B170" s="47" t="s">
        <v>163</v>
      </c>
      <c r="C170" s="27" t="s">
        <v>14</v>
      </c>
      <c r="D170" s="30" t="s">
        <v>29</v>
      </c>
      <c r="E170" s="30" t="s">
        <v>499</v>
      </c>
      <c r="F170" s="27"/>
      <c r="G170" s="33">
        <f>G171</f>
        <v>2000</v>
      </c>
      <c r="H170" s="33">
        <f>H171</f>
        <v>-2000</v>
      </c>
      <c r="I170" s="33">
        <f t="shared" si="17"/>
        <v>0</v>
      </c>
      <c r="J170" s="33">
        <f>J171</f>
        <v>2000</v>
      </c>
      <c r="K170" s="33">
        <f>K171</f>
        <v>-2000</v>
      </c>
      <c r="L170" s="4">
        <f t="shared" si="18"/>
        <v>0</v>
      </c>
    </row>
    <row r="171" spans="2:13">
      <c r="B171" s="47" t="s">
        <v>165</v>
      </c>
      <c r="C171" s="27" t="s">
        <v>14</v>
      </c>
      <c r="D171" s="30" t="s">
        <v>29</v>
      </c>
      <c r="E171" s="30" t="s">
        <v>499</v>
      </c>
      <c r="F171" s="27" t="s">
        <v>420</v>
      </c>
      <c r="G171" s="33">
        <v>2000</v>
      </c>
      <c r="H171" s="4">
        <v>-2000</v>
      </c>
      <c r="I171" s="33">
        <f t="shared" si="17"/>
        <v>0</v>
      </c>
      <c r="J171" s="33">
        <v>2000</v>
      </c>
      <c r="K171" s="4">
        <v>-2000</v>
      </c>
      <c r="L171" s="4">
        <f t="shared" si="18"/>
        <v>0</v>
      </c>
    </row>
    <row r="172" spans="2:13">
      <c r="B172" s="47" t="s">
        <v>167</v>
      </c>
      <c r="C172" s="21" t="s">
        <v>18</v>
      </c>
      <c r="D172" s="27"/>
      <c r="E172" s="30"/>
      <c r="F172" s="30"/>
      <c r="G172" s="25">
        <f>G173+G198+G193</f>
        <v>15083700</v>
      </c>
      <c r="H172" s="25">
        <f>H173+H198+H193</f>
        <v>33900</v>
      </c>
      <c r="I172" s="33">
        <f t="shared" si="17"/>
        <v>15117600</v>
      </c>
      <c r="J172" s="25">
        <f>J173+J198+J193</f>
        <v>14149800</v>
      </c>
      <c r="K172" s="25">
        <f>K173+K198+K193</f>
        <v>698400</v>
      </c>
      <c r="L172" s="25">
        <f>J172+K172</f>
        <v>14848200</v>
      </c>
    </row>
    <row r="173" spans="2:13">
      <c r="B173" s="47" t="s">
        <v>30</v>
      </c>
      <c r="C173" s="27" t="s">
        <v>18</v>
      </c>
      <c r="D173" s="27" t="s">
        <v>31</v>
      </c>
      <c r="E173" s="27"/>
      <c r="F173" s="27"/>
      <c r="G173" s="28">
        <f>G174+G184</f>
        <v>3764000</v>
      </c>
      <c r="H173" s="4">
        <f>H174+H184</f>
        <v>0</v>
      </c>
      <c r="I173" s="33">
        <f t="shared" si="17"/>
        <v>3764000</v>
      </c>
      <c r="J173" s="28">
        <f>J174+J184</f>
        <v>3764000</v>
      </c>
      <c r="K173" s="4">
        <f>K174+K184</f>
        <v>0</v>
      </c>
      <c r="L173" s="4">
        <f t="shared" ref="L173:L226" si="23">J173+K173</f>
        <v>3764000</v>
      </c>
    </row>
    <row r="174" spans="2:13" ht="24">
      <c r="B174" s="47" t="s">
        <v>168</v>
      </c>
      <c r="C174" s="27" t="s">
        <v>18</v>
      </c>
      <c r="D174" s="27" t="s">
        <v>31</v>
      </c>
      <c r="E174" s="30" t="s">
        <v>169</v>
      </c>
      <c r="F174" s="27"/>
      <c r="G174" s="33">
        <f>G175+G177+G179+G182</f>
        <v>1479600</v>
      </c>
      <c r="H174" s="6">
        <f>H175+H177+H179+H182</f>
        <v>0</v>
      </c>
      <c r="I174" s="33">
        <f t="shared" si="17"/>
        <v>1479600</v>
      </c>
      <c r="J174" s="33">
        <f>J175+J177+J179+J182</f>
        <v>1479600</v>
      </c>
      <c r="K174" s="6">
        <f>K175+K177+K179+K182</f>
        <v>0</v>
      </c>
      <c r="L174" s="4">
        <f t="shared" si="23"/>
        <v>1479600</v>
      </c>
    </row>
    <row r="175" spans="2:13" s="7" customFormat="1" ht="24" hidden="1">
      <c r="B175" s="47" t="s">
        <v>170</v>
      </c>
      <c r="C175" s="3" t="s">
        <v>18</v>
      </c>
      <c r="D175" s="3" t="s">
        <v>31</v>
      </c>
      <c r="E175" s="12" t="s">
        <v>171</v>
      </c>
      <c r="F175" s="3"/>
      <c r="G175" s="6">
        <f>G176</f>
        <v>0</v>
      </c>
      <c r="H175" s="6">
        <f>H176</f>
        <v>0</v>
      </c>
      <c r="I175" s="33">
        <f t="shared" si="17"/>
        <v>0</v>
      </c>
      <c r="J175" s="6">
        <f>J176</f>
        <v>0</v>
      </c>
      <c r="K175" s="6">
        <f>K176</f>
        <v>0</v>
      </c>
      <c r="L175" s="4">
        <f t="shared" si="23"/>
        <v>0</v>
      </c>
    </row>
    <row r="176" spans="2:13" s="7" customFormat="1" ht="24" hidden="1">
      <c r="B176" s="47" t="s">
        <v>72</v>
      </c>
      <c r="C176" s="3" t="s">
        <v>18</v>
      </c>
      <c r="D176" s="3" t="s">
        <v>31</v>
      </c>
      <c r="E176" s="12" t="s">
        <v>171</v>
      </c>
      <c r="F176" s="12">
        <v>200</v>
      </c>
      <c r="G176" s="4">
        <v>0</v>
      </c>
      <c r="H176" s="4">
        <v>0</v>
      </c>
      <c r="I176" s="33">
        <f t="shared" si="17"/>
        <v>0</v>
      </c>
      <c r="J176" s="4">
        <v>0</v>
      </c>
      <c r="K176" s="4">
        <v>0</v>
      </c>
      <c r="L176" s="4">
        <f t="shared" si="23"/>
        <v>0</v>
      </c>
    </row>
    <row r="177" spans="2:12">
      <c r="B177" s="47" t="s">
        <v>172</v>
      </c>
      <c r="C177" s="27" t="s">
        <v>18</v>
      </c>
      <c r="D177" s="27" t="s">
        <v>31</v>
      </c>
      <c r="E177" s="30" t="s">
        <v>173</v>
      </c>
      <c r="F177" s="30"/>
      <c r="G177" s="33">
        <f>G178</f>
        <v>1077000</v>
      </c>
      <c r="H177" s="6">
        <f>H178</f>
        <v>0</v>
      </c>
      <c r="I177" s="33">
        <f t="shared" si="17"/>
        <v>1077000</v>
      </c>
      <c r="J177" s="33">
        <f>J178</f>
        <v>1077000</v>
      </c>
      <c r="K177" s="6">
        <f>K178</f>
        <v>0</v>
      </c>
      <c r="L177" s="4">
        <f t="shared" si="23"/>
        <v>1077000</v>
      </c>
    </row>
    <row r="178" spans="2:12" ht="24">
      <c r="B178" s="47" t="s">
        <v>72</v>
      </c>
      <c r="C178" s="27" t="s">
        <v>18</v>
      </c>
      <c r="D178" s="27" t="s">
        <v>31</v>
      </c>
      <c r="E178" s="30" t="s">
        <v>173</v>
      </c>
      <c r="F178" s="30">
        <v>200</v>
      </c>
      <c r="G178" s="28">
        <v>1077000</v>
      </c>
      <c r="H178" s="4"/>
      <c r="I178" s="33">
        <f t="shared" si="17"/>
        <v>1077000</v>
      </c>
      <c r="J178" s="28">
        <v>1077000</v>
      </c>
      <c r="K178" s="4"/>
      <c r="L178" s="4">
        <f t="shared" si="23"/>
        <v>1077000</v>
      </c>
    </row>
    <row r="179" spans="2:12" ht="36">
      <c r="B179" s="47" t="s">
        <v>174</v>
      </c>
      <c r="C179" s="27" t="s">
        <v>18</v>
      </c>
      <c r="D179" s="27" t="s">
        <v>31</v>
      </c>
      <c r="E179" s="30" t="s">
        <v>175</v>
      </c>
      <c r="F179" s="30"/>
      <c r="G179" s="33">
        <f>G181+G180</f>
        <v>402600</v>
      </c>
      <c r="H179" s="6">
        <f>H181+H180</f>
        <v>0</v>
      </c>
      <c r="I179" s="33">
        <f t="shared" si="17"/>
        <v>402600</v>
      </c>
      <c r="J179" s="33">
        <f>J181+J180</f>
        <v>402600</v>
      </c>
      <c r="K179" s="6">
        <f>K181+K180</f>
        <v>0</v>
      </c>
      <c r="L179" s="4">
        <f t="shared" si="23"/>
        <v>402600</v>
      </c>
    </row>
    <row r="180" spans="2:12">
      <c r="B180" s="47"/>
      <c r="C180" s="27" t="s">
        <v>18</v>
      </c>
      <c r="D180" s="27" t="s">
        <v>31</v>
      </c>
      <c r="E180" s="30" t="s">
        <v>175</v>
      </c>
      <c r="F180" s="30">
        <v>100</v>
      </c>
      <c r="G180" s="33">
        <v>30600</v>
      </c>
      <c r="H180" s="4"/>
      <c r="I180" s="33">
        <f t="shared" si="17"/>
        <v>30600</v>
      </c>
      <c r="J180" s="33">
        <v>30600</v>
      </c>
      <c r="K180" s="4"/>
      <c r="L180" s="4">
        <f t="shared" si="23"/>
        <v>30600</v>
      </c>
    </row>
    <row r="181" spans="2:12" ht="24">
      <c r="B181" s="47" t="s">
        <v>72</v>
      </c>
      <c r="C181" s="27" t="s">
        <v>18</v>
      </c>
      <c r="D181" s="27" t="s">
        <v>31</v>
      </c>
      <c r="E181" s="30" t="s">
        <v>175</v>
      </c>
      <c r="F181" s="30">
        <v>200</v>
      </c>
      <c r="G181" s="28">
        <v>372000</v>
      </c>
      <c r="H181" s="4"/>
      <c r="I181" s="33">
        <f t="shared" si="17"/>
        <v>372000</v>
      </c>
      <c r="J181" s="28">
        <v>372000</v>
      </c>
      <c r="K181" s="4"/>
      <c r="L181" s="4">
        <f t="shared" si="23"/>
        <v>372000</v>
      </c>
    </row>
    <row r="182" spans="2:12" s="7" customFormat="1" ht="24" hidden="1">
      <c r="B182" s="47" t="s">
        <v>176</v>
      </c>
      <c r="C182" s="3" t="s">
        <v>18</v>
      </c>
      <c r="D182" s="3" t="s">
        <v>31</v>
      </c>
      <c r="E182" s="12" t="s">
        <v>177</v>
      </c>
      <c r="F182" s="12"/>
      <c r="G182" s="6">
        <f>G183</f>
        <v>0</v>
      </c>
      <c r="H182" s="6">
        <f>H183</f>
        <v>0</v>
      </c>
      <c r="I182" s="28">
        <f t="shared" ref="I182:I226" si="24">G182+H182</f>
        <v>0</v>
      </c>
      <c r="J182" s="6">
        <f>J183</f>
        <v>0</v>
      </c>
      <c r="K182" s="6">
        <f>K183</f>
        <v>0</v>
      </c>
      <c r="L182" s="4">
        <f t="shared" si="23"/>
        <v>0</v>
      </c>
    </row>
    <row r="183" spans="2:12" s="7" customFormat="1" ht="24" hidden="1">
      <c r="B183" s="47" t="s">
        <v>72</v>
      </c>
      <c r="C183" s="3" t="s">
        <v>18</v>
      </c>
      <c r="D183" s="3" t="s">
        <v>31</v>
      </c>
      <c r="E183" s="12" t="s">
        <v>177</v>
      </c>
      <c r="F183" s="12">
        <v>200</v>
      </c>
      <c r="G183" s="4"/>
      <c r="H183" s="4">
        <v>0</v>
      </c>
      <c r="I183" s="25">
        <f t="shared" si="24"/>
        <v>0</v>
      </c>
      <c r="J183" s="4"/>
      <c r="K183" s="4">
        <v>0</v>
      </c>
      <c r="L183" s="4">
        <f t="shared" si="23"/>
        <v>0</v>
      </c>
    </row>
    <row r="184" spans="2:12" ht="24">
      <c r="B184" s="47" t="s">
        <v>178</v>
      </c>
      <c r="C184" s="27" t="s">
        <v>18</v>
      </c>
      <c r="D184" s="27" t="s">
        <v>31</v>
      </c>
      <c r="E184" s="30" t="s">
        <v>179</v>
      </c>
      <c r="F184" s="30"/>
      <c r="G184" s="33">
        <f>G185</f>
        <v>2284400</v>
      </c>
      <c r="H184" s="6">
        <f>H185</f>
        <v>0</v>
      </c>
      <c r="I184" s="28">
        <f t="shared" si="24"/>
        <v>2284400</v>
      </c>
      <c r="J184" s="33">
        <f>J185</f>
        <v>2284400</v>
      </c>
      <c r="K184" s="6">
        <f>K185</f>
        <v>0</v>
      </c>
      <c r="L184" s="4">
        <f t="shared" si="23"/>
        <v>2284400</v>
      </c>
    </row>
    <row r="185" spans="2:12" ht="24">
      <c r="B185" s="47" t="s">
        <v>180</v>
      </c>
      <c r="C185" s="27" t="s">
        <v>18</v>
      </c>
      <c r="D185" s="27" t="s">
        <v>31</v>
      </c>
      <c r="E185" s="30" t="s">
        <v>181</v>
      </c>
      <c r="F185" s="30"/>
      <c r="G185" s="33">
        <f>G186+G188</f>
        <v>2284400</v>
      </c>
      <c r="H185" s="6">
        <f>H186+H188</f>
        <v>0</v>
      </c>
      <c r="I185" s="28">
        <f t="shared" si="24"/>
        <v>2284400</v>
      </c>
      <c r="J185" s="33">
        <f>J186+J188</f>
        <v>2284400</v>
      </c>
      <c r="K185" s="6">
        <f>K186+K188</f>
        <v>0</v>
      </c>
      <c r="L185" s="4">
        <f t="shared" si="23"/>
        <v>2284400</v>
      </c>
    </row>
    <row r="186" spans="2:12" ht="24">
      <c r="B186" s="47" t="s">
        <v>182</v>
      </c>
      <c r="C186" s="27" t="s">
        <v>18</v>
      </c>
      <c r="D186" s="27" t="s">
        <v>31</v>
      </c>
      <c r="E186" s="30" t="s">
        <v>183</v>
      </c>
      <c r="F186" s="30"/>
      <c r="G186" s="33">
        <f>G187</f>
        <v>1659400</v>
      </c>
      <c r="H186" s="6">
        <f>H187</f>
        <v>0</v>
      </c>
      <c r="I186" s="28">
        <f t="shared" si="24"/>
        <v>1659400</v>
      </c>
      <c r="J186" s="33">
        <f>J187</f>
        <v>1659400</v>
      </c>
      <c r="K186" s="6">
        <f>K187</f>
        <v>0</v>
      </c>
      <c r="L186" s="4">
        <f t="shared" si="23"/>
        <v>1659400</v>
      </c>
    </row>
    <row r="187" spans="2:12" ht="48">
      <c r="B187" s="47" t="s">
        <v>65</v>
      </c>
      <c r="C187" s="27" t="s">
        <v>18</v>
      </c>
      <c r="D187" s="27" t="s">
        <v>31</v>
      </c>
      <c r="E187" s="30" t="s">
        <v>183</v>
      </c>
      <c r="F187" s="30">
        <v>100</v>
      </c>
      <c r="G187" s="28">
        <v>1659400</v>
      </c>
      <c r="H187" s="4"/>
      <c r="I187" s="28">
        <f t="shared" si="24"/>
        <v>1659400</v>
      </c>
      <c r="J187" s="28">
        <v>1659400</v>
      </c>
      <c r="K187" s="4"/>
      <c r="L187" s="4">
        <f t="shared" si="23"/>
        <v>1659400</v>
      </c>
    </row>
    <row r="188" spans="2:12" ht="24">
      <c r="B188" s="47" t="s">
        <v>184</v>
      </c>
      <c r="C188" s="27" t="s">
        <v>18</v>
      </c>
      <c r="D188" s="27" t="s">
        <v>31</v>
      </c>
      <c r="E188" s="30" t="s">
        <v>185</v>
      </c>
      <c r="F188" s="30"/>
      <c r="G188" s="33">
        <f>G189+G190+G191</f>
        <v>625000</v>
      </c>
      <c r="H188" s="6">
        <f>H189+H190+H191</f>
        <v>0</v>
      </c>
      <c r="I188" s="28">
        <f t="shared" si="24"/>
        <v>625000</v>
      </c>
      <c r="J188" s="33">
        <f>J189+J190+J191</f>
        <v>625000</v>
      </c>
      <c r="K188" s="6">
        <f>K189+K190+K191</f>
        <v>0</v>
      </c>
      <c r="L188" s="4">
        <f t="shared" si="23"/>
        <v>625000</v>
      </c>
    </row>
    <row r="189" spans="2:12" ht="48">
      <c r="B189" s="47" t="s">
        <v>65</v>
      </c>
      <c r="C189" s="27" t="s">
        <v>18</v>
      </c>
      <c r="D189" s="27" t="s">
        <v>31</v>
      </c>
      <c r="E189" s="30" t="s">
        <v>185</v>
      </c>
      <c r="F189" s="30">
        <v>100</v>
      </c>
      <c r="G189" s="28">
        <v>522800</v>
      </c>
      <c r="H189" s="4"/>
      <c r="I189" s="28">
        <f t="shared" si="24"/>
        <v>522800</v>
      </c>
      <c r="J189" s="28">
        <v>522800</v>
      </c>
      <c r="K189" s="4"/>
      <c r="L189" s="4">
        <f t="shared" si="23"/>
        <v>522800</v>
      </c>
    </row>
    <row r="190" spans="2:12" ht="24">
      <c r="B190" s="47" t="s">
        <v>72</v>
      </c>
      <c r="C190" s="27" t="s">
        <v>18</v>
      </c>
      <c r="D190" s="27" t="s">
        <v>31</v>
      </c>
      <c r="E190" s="30" t="s">
        <v>185</v>
      </c>
      <c r="F190" s="30">
        <v>200</v>
      </c>
      <c r="G190" s="28">
        <v>95700</v>
      </c>
      <c r="H190" s="4"/>
      <c r="I190" s="28">
        <f t="shared" si="24"/>
        <v>95700</v>
      </c>
      <c r="J190" s="28">
        <v>95700</v>
      </c>
      <c r="K190" s="4"/>
      <c r="L190" s="4">
        <f t="shared" si="23"/>
        <v>95700</v>
      </c>
    </row>
    <row r="191" spans="2:12">
      <c r="B191" s="47" t="s">
        <v>84</v>
      </c>
      <c r="C191" s="27" t="s">
        <v>18</v>
      </c>
      <c r="D191" s="27" t="s">
        <v>31</v>
      </c>
      <c r="E191" s="30" t="s">
        <v>185</v>
      </c>
      <c r="F191" s="30">
        <v>800</v>
      </c>
      <c r="G191" s="28">
        <v>6500</v>
      </c>
      <c r="H191" s="4"/>
      <c r="I191" s="28">
        <f t="shared" si="24"/>
        <v>6500</v>
      </c>
      <c r="J191" s="28">
        <v>6500</v>
      </c>
      <c r="K191" s="4"/>
      <c r="L191" s="4">
        <f t="shared" si="23"/>
        <v>6500</v>
      </c>
    </row>
    <row r="192" spans="2:12">
      <c r="B192" s="47" t="s">
        <v>454</v>
      </c>
      <c r="C192" s="27" t="s">
        <v>18</v>
      </c>
      <c r="D192" s="27" t="s">
        <v>28</v>
      </c>
      <c r="E192" s="30"/>
      <c r="F192" s="30"/>
      <c r="G192" s="28">
        <f>G193</f>
        <v>9479700</v>
      </c>
      <c r="H192" s="4">
        <f>H193</f>
        <v>33900</v>
      </c>
      <c r="I192" s="28">
        <f t="shared" si="24"/>
        <v>9513600</v>
      </c>
      <c r="J192" s="28">
        <f>J193</f>
        <v>9745800</v>
      </c>
      <c r="K192" s="4">
        <f>K193</f>
        <v>698400</v>
      </c>
      <c r="L192" s="4">
        <f t="shared" si="23"/>
        <v>10444200</v>
      </c>
    </row>
    <row r="193" spans="2:12" ht="24">
      <c r="B193" s="47" t="s">
        <v>186</v>
      </c>
      <c r="C193" s="27" t="s">
        <v>18</v>
      </c>
      <c r="D193" s="27" t="s">
        <v>28</v>
      </c>
      <c r="E193" s="30" t="s">
        <v>187</v>
      </c>
      <c r="F193" s="27"/>
      <c r="G193" s="33">
        <f>G194</f>
        <v>9479700</v>
      </c>
      <c r="H193" s="6">
        <f>H194</f>
        <v>33900</v>
      </c>
      <c r="I193" s="28">
        <f t="shared" si="24"/>
        <v>9513600</v>
      </c>
      <c r="J193" s="33">
        <f>J194</f>
        <v>9745800</v>
      </c>
      <c r="K193" s="6">
        <f>K194</f>
        <v>698400</v>
      </c>
      <c r="L193" s="4">
        <f t="shared" si="23"/>
        <v>10444200</v>
      </c>
    </row>
    <row r="194" spans="2:12" ht="36">
      <c r="B194" s="47" t="s">
        <v>188</v>
      </c>
      <c r="C194" s="27" t="s">
        <v>18</v>
      </c>
      <c r="D194" s="27" t="s">
        <v>28</v>
      </c>
      <c r="E194" s="30" t="s">
        <v>189</v>
      </c>
      <c r="F194" s="27"/>
      <c r="G194" s="33">
        <f>G195+G196+G197</f>
        <v>9479700</v>
      </c>
      <c r="H194" s="6">
        <f>H195+H196+H197</f>
        <v>33900</v>
      </c>
      <c r="I194" s="28">
        <f t="shared" si="24"/>
        <v>9513600</v>
      </c>
      <c r="J194" s="33">
        <f>J195+J196+J197</f>
        <v>9745800</v>
      </c>
      <c r="K194" s="6">
        <f>K195+K196+K197</f>
        <v>698400</v>
      </c>
      <c r="L194" s="4">
        <f t="shared" si="23"/>
        <v>10444200</v>
      </c>
    </row>
    <row r="195" spans="2:12" ht="24">
      <c r="B195" s="47" t="s">
        <v>72</v>
      </c>
      <c r="C195" s="27" t="s">
        <v>18</v>
      </c>
      <c r="D195" s="27" t="s">
        <v>28</v>
      </c>
      <c r="E195" s="30" t="s">
        <v>189</v>
      </c>
      <c r="F195" s="30">
        <v>200</v>
      </c>
      <c r="G195" s="28">
        <v>9479700</v>
      </c>
      <c r="H195" s="4">
        <v>33900</v>
      </c>
      <c r="I195" s="28">
        <f t="shared" si="24"/>
        <v>9513600</v>
      </c>
      <c r="J195" s="28">
        <v>9745800</v>
      </c>
      <c r="K195" s="4">
        <v>698400</v>
      </c>
      <c r="L195" s="4">
        <f t="shared" si="23"/>
        <v>10444200</v>
      </c>
    </row>
    <row r="196" spans="2:12" s="7" customFormat="1" hidden="1">
      <c r="B196" s="47" t="s">
        <v>154</v>
      </c>
      <c r="C196" s="3" t="s">
        <v>18</v>
      </c>
      <c r="D196" s="3" t="s">
        <v>28</v>
      </c>
      <c r="E196" s="12" t="s">
        <v>189</v>
      </c>
      <c r="F196" s="3" t="s">
        <v>389</v>
      </c>
      <c r="G196" s="6"/>
      <c r="H196" s="4">
        <v>0</v>
      </c>
      <c r="I196" s="28">
        <f t="shared" si="24"/>
        <v>0</v>
      </c>
      <c r="J196" s="6"/>
      <c r="K196" s="4">
        <v>0</v>
      </c>
      <c r="L196" s="6">
        <f t="shared" si="23"/>
        <v>0</v>
      </c>
    </row>
    <row r="197" spans="2:12" s="7" customFormat="1" hidden="1">
      <c r="B197" s="47" t="s">
        <v>84</v>
      </c>
      <c r="C197" s="3" t="s">
        <v>18</v>
      </c>
      <c r="D197" s="12" t="s">
        <v>28</v>
      </c>
      <c r="E197" s="12" t="s">
        <v>189</v>
      </c>
      <c r="F197" s="3" t="s">
        <v>411</v>
      </c>
      <c r="G197" s="6"/>
      <c r="H197" s="4">
        <v>0</v>
      </c>
      <c r="I197" s="28">
        <f t="shared" si="24"/>
        <v>0</v>
      </c>
      <c r="J197" s="6"/>
      <c r="K197" s="4">
        <v>0</v>
      </c>
      <c r="L197" s="6">
        <f t="shared" si="23"/>
        <v>0</v>
      </c>
    </row>
    <row r="198" spans="2:12">
      <c r="B198" s="47" t="s">
        <v>32</v>
      </c>
      <c r="C198" s="27" t="s">
        <v>18</v>
      </c>
      <c r="D198" s="27" t="s">
        <v>33</v>
      </c>
      <c r="E198" s="27"/>
      <c r="F198" s="27"/>
      <c r="G198" s="28">
        <f>G199+G211+G218+G227</f>
        <v>1840000</v>
      </c>
      <c r="H198" s="4">
        <f>H199+H211+H218</f>
        <v>0</v>
      </c>
      <c r="I198" s="28">
        <f t="shared" si="24"/>
        <v>1840000</v>
      </c>
      <c r="J198" s="28">
        <f>J199+J211+J218+J227</f>
        <v>640000</v>
      </c>
      <c r="K198" s="4">
        <f>K199+K211+K218</f>
        <v>0</v>
      </c>
      <c r="L198" s="4">
        <f t="shared" si="23"/>
        <v>640000</v>
      </c>
    </row>
    <row r="199" spans="2:12" ht="36">
      <c r="B199" s="47" t="s">
        <v>190</v>
      </c>
      <c r="C199" s="27" t="s">
        <v>18</v>
      </c>
      <c r="D199" s="27" t="s">
        <v>33</v>
      </c>
      <c r="E199" s="30" t="s">
        <v>191</v>
      </c>
      <c r="F199" s="27"/>
      <c r="G199" s="28">
        <f>G209+G200</f>
        <v>530000</v>
      </c>
      <c r="H199" s="4">
        <f>H209+H200</f>
        <v>0</v>
      </c>
      <c r="I199" s="28">
        <f t="shared" si="24"/>
        <v>530000</v>
      </c>
      <c r="J199" s="28">
        <f>J209+J200</f>
        <v>530000</v>
      </c>
      <c r="K199" s="4">
        <f>K209+K200</f>
        <v>0</v>
      </c>
      <c r="L199" s="4">
        <f t="shared" si="23"/>
        <v>530000</v>
      </c>
    </row>
    <row r="200" spans="2:12" ht="24">
      <c r="B200" s="47" t="s">
        <v>192</v>
      </c>
      <c r="C200" s="27" t="s">
        <v>18</v>
      </c>
      <c r="D200" s="27" t="s">
        <v>33</v>
      </c>
      <c r="E200" s="30" t="s">
        <v>193</v>
      </c>
      <c r="F200" s="30"/>
      <c r="G200" s="28">
        <f>G201+G203+G205+G207</f>
        <v>480000</v>
      </c>
      <c r="H200" s="4">
        <f>H201+H203+H205+H207</f>
        <v>0</v>
      </c>
      <c r="I200" s="28">
        <f t="shared" si="24"/>
        <v>480000</v>
      </c>
      <c r="J200" s="28">
        <f>J201+J203+J205+J207</f>
        <v>480000</v>
      </c>
      <c r="K200" s="4">
        <f>K201+K203+K205+K207</f>
        <v>0</v>
      </c>
      <c r="L200" s="4">
        <f t="shared" si="23"/>
        <v>480000</v>
      </c>
    </row>
    <row r="201" spans="2:12" ht="36">
      <c r="B201" s="47" t="s">
        <v>194</v>
      </c>
      <c r="C201" s="27" t="s">
        <v>18</v>
      </c>
      <c r="D201" s="27" t="s">
        <v>33</v>
      </c>
      <c r="E201" s="30" t="s">
        <v>195</v>
      </c>
      <c r="F201" s="30"/>
      <c r="G201" s="28">
        <f>G202</f>
        <v>295000</v>
      </c>
      <c r="H201" s="4">
        <f>H202</f>
        <v>0</v>
      </c>
      <c r="I201" s="28">
        <f t="shared" si="24"/>
        <v>295000</v>
      </c>
      <c r="J201" s="28">
        <f>J202</f>
        <v>295000</v>
      </c>
      <c r="K201" s="4">
        <f>K202</f>
        <v>0</v>
      </c>
      <c r="L201" s="4">
        <f t="shared" si="23"/>
        <v>295000</v>
      </c>
    </row>
    <row r="202" spans="2:12">
      <c r="B202" s="47" t="s">
        <v>84</v>
      </c>
      <c r="C202" s="27" t="s">
        <v>18</v>
      </c>
      <c r="D202" s="27" t="s">
        <v>33</v>
      </c>
      <c r="E202" s="30" t="s">
        <v>195</v>
      </c>
      <c r="F202" s="30">
        <v>800</v>
      </c>
      <c r="G202" s="28">
        <v>295000</v>
      </c>
      <c r="H202" s="4"/>
      <c r="I202" s="28">
        <f t="shared" si="24"/>
        <v>295000</v>
      </c>
      <c r="J202" s="28">
        <v>295000</v>
      </c>
      <c r="K202" s="4"/>
      <c r="L202" s="4">
        <f t="shared" si="23"/>
        <v>295000</v>
      </c>
    </row>
    <row r="203" spans="2:12" ht="48">
      <c r="B203" s="47" t="s">
        <v>413</v>
      </c>
      <c r="C203" s="27" t="s">
        <v>18</v>
      </c>
      <c r="D203" s="30" t="s">
        <v>33</v>
      </c>
      <c r="E203" s="30" t="s">
        <v>410</v>
      </c>
      <c r="F203" s="27"/>
      <c r="G203" s="28">
        <f>G204</f>
        <v>180000</v>
      </c>
      <c r="H203" s="4">
        <f>H204</f>
        <v>0</v>
      </c>
      <c r="I203" s="28">
        <f t="shared" si="24"/>
        <v>180000</v>
      </c>
      <c r="J203" s="28">
        <f>J204</f>
        <v>180000</v>
      </c>
      <c r="K203" s="4">
        <f>K204</f>
        <v>0</v>
      </c>
      <c r="L203" s="4">
        <f t="shared" si="23"/>
        <v>180000</v>
      </c>
    </row>
    <row r="204" spans="2:12">
      <c r="B204" s="47" t="s">
        <v>84</v>
      </c>
      <c r="C204" s="27" t="s">
        <v>18</v>
      </c>
      <c r="D204" s="30" t="s">
        <v>33</v>
      </c>
      <c r="E204" s="30" t="s">
        <v>410</v>
      </c>
      <c r="F204" s="27" t="s">
        <v>411</v>
      </c>
      <c r="G204" s="28">
        <v>180000</v>
      </c>
      <c r="H204" s="4"/>
      <c r="I204" s="33">
        <f t="shared" si="24"/>
        <v>180000</v>
      </c>
      <c r="J204" s="28">
        <v>180000</v>
      </c>
      <c r="K204" s="4"/>
      <c r="L204" s="4">
        <f t="shared" si="23"/>
        <v>180000</v>
      </c>
    </row>
    <row r="205" spans="2:12" ht="36">
      <c r="B205" s="47" t="s">
        <v>414</v>
      </c>
      <c r="C205" s="27" t="s">
        <v>18</v>
      </c>
      <c r="D205" s="30" t="s">
        <v>33</v>
      </c>
      <c r="E205" s="30" t="s">
        <v>412</v>
      </c>
      <c r="F205" s="27"/>
      <c r="G205" s="28">
        <f>G206</f>
        <v>5000</v>
      </c>
      <c r="H205" s="4">
        <f>H206</f>
        <v>0</v>
      </c>
      <c r="I205" s="33">
        <f t="shared" si="24"/>
        <v>5000</v>
      </c>
      <c r="J205" s="28">
        <f>J206</f>
        <v>5000</v>
      </c>
      <c r="K205" s="4">
        <f>K206</f>
        <v>0</v>
      </c>
      <c r="L205" s="4">
        <f t="shared" si="23"/>
        <v>5000</v>
      </c>
    </row>
    <row r="206" spans="2:12">
      <c r="B206" s="47" t="s">
        <v>84</v>
      </c>
      <c r="C206" s="27" t="s">
        <v>18</v>
      </c>
      <c r="D206" s="30" t="s">
        <v>33</v>
      </c>
      <c r="E206" s="30" t="s">
        <v>412</v>
      </c>
      <c r="F206" s="27" t="s">
        <v>411</v>
      </c>
      <c r="G206" s="28">
        <v>5000</v>
      </c>
      <c r="H206" s="4"/>
      <c r="I206" s="33">
        <f t="shared" si="24"/>
        <v>5000</v>
      </c>
      <c r="J206" s="28">
        <v>5000</v>
      </c>
      <c r="K206" s="4"/>
      <c r="L206" s="4">
        <f t="shared" si="23"/>
        <v>5000</v>
      </c>
    </row>
    <row r="207" spans="2:12" s="7" customFormat="1" ht="36" hidden="1">
      <c r="B207" s="47" t="s">
        <v>458</v>
      </c>
      <c r="C207" s="3" t="s">
        <v>18</v>
      </c>
      <c r="D207" s="12" t="s">
        <v>33</v>
      </c>
      <c r="E207" s="12" t="s">
        <v>457</v>
      </c>
      <c r="F207" s="3"/>
      <c r="G207" s="4">
        <f>G208</f>
        <v>0</v>
      </c>
      <c r="H207" s="4">
        <f>H208</f>
        <v>0</v>
      </c>
      <c r="I207" s="28">
        <f t="shared" si="24"/>
        <v>0</v>
      </c>
      <c r="J207" s="4">
        <f>J208</f>
        <v>0</v>
      </c>
      <c r="K207" s="4">
        <f>K208</f>
        <v>0</v>
      </c>
      <c r="L207" s="4">
        <f t="shared" si="23"/>
        <v>0</v>
      </c>
    </row>
    <row r="208" spans="2:12" s="7" customFormat="1" hidden="1">
      <c r="B208" s="47" t="s">
        <v>84</v>
      </c>
      <c r="C208" s="3" t="s">
        <v>18</v>
      </c>
      <c r="D208" s="12" t="s">
        <v>33</v>
      </c>
      <c r="E208" s="12" t="s">
        <v>457</v>
      </c>
      <c r="F208" s="3" t="s">
        <v>411</v>
      </c>
      <c r="G208" s="4"/>
      <c r="H208" s="4">
        <v>0</v>
      </c>
      <c r="I208" s="33">
        <f t="shared" si="24"/>
        <v>0</v>
      </c>
      <c r="J208" s="4"/>
      <c r="K208" s="4">
        <v>0</v>
      </c>
      <c r="L208" s="4">
        <f t="shared" si="23"/>
        <v>0</v>
      </c>
    </row>
    <row r="209" spans="2:12" ht="24">
      <c r="B209" s="47" t="s">
        <v>196</v>
      </c>
      <c r="C209" s="27" t="s">
        <v>18</v>
      </c>
      <c r="D209" s="27" t="s">
        <v>33</v>
      </c>
      <c r="E209" s="30" t="s">
        <v>197</v>
      </c>
      <c r="F209" s="27"/>
      <c r="G209" s="28">
        <f>G210</f>
        <v>50000</v>
      </c>
      <c r="H209" s="4">
        <f>H210</f>
        <v>0</v>
      </c>
      <c r="I209" s="28">
        <f t="shared" si="24"/>
        <v>50000</v>
      </c>
      <c r="J209" s="28">
        <f>J210</f>
        <v>50000</v>
      </c>
      <c r="K209" s="4">
        <f>K210</f>
        <v>0</v>
      </c>
      <c r="L209" s="4">
        <f t="shared" si="23"/>
        <v>50000</v>
      </c>
    </row>
    <row r="210" spans="2:12" ht="24">
      <c r="B210" s="47" t="s">
        <v>72</v>
      </c>
      <c r="C210" s="27" t="s">
        <v>18</v>
      </c>
      <c r="D210" s="27" t="s">
        <v>33</v>
      </c>
      <c r="E210" s="30" t="s">
        <v>197</v>
      </c>
      <c r="F210" s="30">
        <v>200</v>
      </c>
      <c r="G210" s="28">
        <v>50000</v>
      </c>
      <c r="H210" s="4"/>
      <c r="I210" s="28">
        <f t="shared" si="24"/>
        <v>50000</v>
      </c>
      <c r="J210" s="28">
        <v>50000</v>
      </c>
      <c r="K210" s="4"/>
      <c r="L210" s="4">
        <f t="shared" si="23"/>
        <v>50000</v>
      </c>
    </row>
    <row r="211" spans="2:12" ht="24">
      <c r="B211" s="47" t="s">
        <v>198</v>
      </c>
      <c r="C211" s="27" t="s">
        <v>18</v>
      </c>
      <c r="D211" s="27" t="s">
        <v>33</v>
      </c>
      <c r="E211" s="30" t="s">
        <v>199</v>
      </c>
      <c r="F211" s="30"/>
      <c r="G211" s="28">
        <f>G214+G212+G216</f>
        <v>30000</v>
      </c>
      <c r="H211" s="4">
        <f>H214+H212+H216</f>
        <v>0</v>
      </c>
      <c r="I211" s="28">
        <f t="shared" si="24"/>
        <v>30000</v>
      </c>
      <c r="J211" s="28">
        <f>J214+J212+J216</f>
        <v>30000</v>
      </c>
      <c r="K211" s="4">
        <f>K214+K212+K216</f>
        <v>0</v>
      </c>
      <c r="L211" s="4">
        <f t="shared" si="23"/>
        <v>30000</v>
      </c>
    </row>
    <row r="212" spans="2:12" s="7" customFormat="1" ht="36" hidden="1">
      <c r="B212" s="47" t="s">
        <v>200</v>
      </c>
      <c r="C212" s="3" t="s">
        <v>18</v>
      </c>
      <c r="D212" s="3" t="s">
        <v>33</v>
      </c>
      <c r="E212" s="12" t="s">
        <v>201</v>
      </c>
      <c r="F212" s="12"/>
      <c r="G212" s="4">
        <f>G213</f>
        <v>0</v>
      </c>
      <c r="H212" s="4">
        <f>H213</f>
        <v>0</v>
      </c>
      <c r="I212" s="28">
        <f t="shared" si="24"/>
        <v>0</v>
      </c>
      <c r="J212" s="4">
        <f>J213</f>
        <v>0</v>
      </c>
      <c r="K212" s="4">
        <f>K213</f>
        <v>0</v>
      </c>
      <c r="L212" s="4">
        <f t="shared" si="23"/>
        <v>0</v>
      </c>
    </row>
    <row r="213" spans="2:12" s="7" customFormat="1" ht="24" hidden="1">
      <c r="B213" s="47" t="s">
        <v>72</v>
      </c>
      <c r="C213" s="3" t="s">
        <v>18</v>
      </c>
      <c r="D213" s="3" t="s">
        <v>33</v>
      </c>
      <c r="E213" s="12" t="s">
        <v>201</v>
      </c>
      <c r="F213" s="12">
        <v>200</v>
      </c>
      <c r="G213" s="4"/>
      <c r="H213" s="4">
        <v>0</v>
      </c>
      <c r="I213" s="28">
        <f t="shared" si="24"/>
        <v>0</v>
      </c>
      <c r="J213" s="4"/>
      <c r="K213" s="4">
        <v>0</v>
      </c>
      <c r="L213" s="4">
        <f t="shared" si="23"/>
        <v>0</v>
      </c>
    </row>
    <row r="214" spans="2:12" ht="24">
      <c r="B214" s="47" t="s">
        <v>202</v>
      </c>
      <c r="C214" s="27" t="s">
        <v>18</v>
      </c>
      <c r="D214" s="27" t="s">
        <v>33</v>
      </c>
      <c r="E214" s="30" t="s">
        <v>203</v>
      </c>
      <c r="F214" s="30"/>
      <c r="G214" s="28">
        <f>G215</f>
        <v>30000</v>
      </c>
      <c r="H214" s="4">
        <f>H215</f>
        <v>0</v>
      </c>
      <c r="I214" s="33">
        <f t="shared" si="24"/>
        <v>30000</v>
      </c>
      <c r="J214" s="28">
        <f>J215</f>
        <v>30000</v>
      </c>
      <c r="K214" s="4">
        <f>K215</f>
        <v>0</v>
      </c>
      <c r="L214" s="4">
        <f t="shared" si="23"/>
        <v>30000</v>
      </c>
    </row>
    <row r="215" spans="2:12" ht="24">
      <c r="B215" s="47" t="s">
        <v>72</v>
      </c>
      <c r="C215" s="27" t="s">
        <v>18</v>
      </c>
      <c r="D215" s="27" t="s">
        <v>33</v>
      </c>
      <c r="E215" s="30" t="s">
        <v>203</v>
      </c>
      <c r="F215" s="30">
        <v>200</v>
      </c>
      <c r="G215" s="28">
        <v>30000</v>
      </c>
      <c r="H215" s="4"/>
      <c r="I215" s="33">
        <f t="shared" si="24"/>
        <v>30000</v>
      </c>
      <c r="J215" s="28">
        <v>30000</v>
      </c>
      <c r="K215" s="4"/>
      <c r="L215" s="4">
        <f t="shared" si="23"/>
        <v>30000</v>
      </c>
    </row>
    <row r="216" spans="2:12" s="7" customFormat="1" ht="48" hidden="1">
      <c r="B216" s="47" t="s">
        <v>204</v>
      </c>
      <c r="C216" s="3" t="s">
        <v>18</v>
      </c>
      <c r="D216" s="3" t="s">
        <v>33</v>
      </c>
      <c r="E216" s="12" t="s">
        <v>205</v>
      </c>
      <c r="F216" s="12"/>
      <c r="G216" s="4">
        <f>G217</f>
        <v>0</v>
      </c>
      <c r="H216" s="4">
        <f>H217</f>
        <v>0</v>
      </c>
      <c r="I216" s="33">
        <f t="shared" si="24"/>
        <v>0</v>
      </c>
      <c r="J216" s="4">
        <f>J217</f>
        <v>0</v>
      </c>
      <c r="K216" s="4">
        <f>K217</f>
        <v>0</v>
      </c>
      <c r="L216" s="4">
        <f t="shared" si="23"/>
        <v>0</v>
      </c>
    </row>
    <row r="217" spans="2:12" s="7" customFormat="1" ht="24" hidden="1">
      <c r="B217" s="47" t="s">
        <v>72</v>
      </c>
      <c r="C217" s="3" t="s">
        <v>18</v>
      </c>
      <c r="D217" s="3" t="s">
        <v>33</v>
      </c>
      <c r="E217" s="12" t="s">
        <v>205</v>
      </c>
      <c r="F217" s="12">
        <v>200</v>
      </c>
      <c r="G217" s="4">
        <v>0</v>
      </c>
      <c r="H217" s="4">
        <v>0</v>
      </c>
      <c r="I217" s="33">
        <f t="shared" si="24"/>
        <v>0</v>
      </c>
      <c r="J217" s="4">
        <v>0</v>
      </c>
      <c r="K217" s="4">
        <v>0</v>
      </c>
      <c r="L217" s="4">
        <f t="shared" si="23"/>
        <v>0</v>
      </c>
    </row>
    <row r="218" spans="2:12" ht="24">
      <c r="B218" s="47" t="s">
        <v>338</v>
      </c>
      <c r="C218" s="36" t="s">
        <v>18</v>
      </c>
      <c r="D218" s="36" t="s">
        <v>33</v>
      </c>
      <c r="E218" s="36" t="s">
        <v>339</v>
      </c>
      <c r="F218" s="37"/>
      <c r="G218" s="28">
        <f>G219+G225</f>
        <v>80000</v>
      </c>
      <c r="H218" s="4">
        <f>H219+H225</f>
        <v>0</v>
      </c>
      <c r="I218" s="33">
        <f t="shared" si="24"/>
        <v>80000</v>
      </c>
      <c r="J218" s="28">
        <f>J219+J225</f>
        <v>80000</v>
      </c>
      <c r="K218" s="4">
        <f>K219+K225</f>
        <v>0</v>
      </c>
      <c r="L218" s="4">
        <f t="shared" si="23"/>
        <v>80000</v>
      </c>
    </row>
    <row r="219" spans="2:12" ht="24">
      <c r="B219" s="47" t="s">
        <v>383</v>
      </c>
      <c r="C219" s="36" t="s">
        <v>18</v>
      </c>
      <c r="D219" s="36" t="s">
        <v>33</v>
      </c>
      <c r="E219" s="36" t="s">
        <v>385</v>
      </c>
      <c r="F219" s="37"/>
      <c r="G219" s="28">
        <f>G220+G222</f>
        <v>80000</v>
      </c>
      <c r="H219" s="4">
        <f>H220+H222</f>
        <v>0</v>
      </c>
      <c r="I219" s="33">
        <f t="shared" si="24"/>
        <v>80000</v>
      </c>
      <c r="J219" s="28">
        <f>J220+J222</f>
        <v>80000</v>
      </c>
      <c r="K219" s="4">
        <f>K220+K222</f>
        <v>0</v>
      </c>
      <c r="L219" s="4">
        <f t="shared" si="23"/>
        <v>80000</v>
      </c>
    </row>
    <row r="220" spans="2:12" s="7" customFormat="1" ht="24" hidden="1">
      <c r="B220" s="47" t="s">
        <v>384</v>
      </c>
      <c r="C220" s="13" t="s">
        <v>18</v>
      </c>
      <c r="D220" s="13" t="s">
        <v>33</v>
      </c>
      <c r="E220" s="13" t="s">
        <v>386</v>
      </c>
      <c r="F220" s="14"/>
      <c r="G220" s="4">
        <f t="shared" ref="G220:H220" si="25">G221</f>
        <v>0</v>
      </c>
      <c r="H220" s="4">
        <f t="shared" si="25"/>
        <v>0</v>
      </c>
      <c r="I220" s="33">
        <f t="shared" si="24"/>
        <v>0</v>
      </c>
      <c r="J220" s="4">
        <f t="shared" ref="J220:K220" si="26">J221</f>
        <v>0</v>
      </c>
      <c r="K220" s="4">
        <f t="shared" si="26"/>
        <v>0</v>
      </c>
      <c r="L220" s="4">
        <f t="shared" si="23"/>
        <v>0</v>
      </c>
    </row>
    <row r="221" spans="2:12" s="7" customFormat="1" ht="24" hidden="1">
      <c r="B221" s="47" t="s">
        <v>72</v>
      </c>
      <c r="C221" s="13" t="s">
        <v>18</v>
      </c>
      <c r="D221" s="13" t="s">
        <v>33</v>
      </c>
      <c r="E221" s="13" t="s">
        <v>386</v>
      </c>
      <c r="F221" s="14">
        <v>200</v>
      </c>
      <c r="G221" s="4"/>
      <c r="H221" s="4">
        <v>0</v>
      </c>
      <c r="I221" s="33">
        <f t="shared" si="24"/>
        <v>0</v>
      </c>
      <c r="J221" s="4"/>
      <c r="K221" s="4">
        <v>0</v>
      </c>
      <c r="L221" s="4">
        <f t="shared" si="23"/>
        <v>0</v>
      </c>
    </row>
    <row r="222" spans="2:12" ht="36">
      <c r="B222" s="47" t="s">
        <v>427</v>
      </c>
      <c r="C222" s="36" t="s">
        <v>18</v>
      </c>
      <c r="D222" s="36" t="s">
        <v>33</v>
      </c>
      <c r="E222" s="36" t="s">
        <v>426</v>
      </c>
      <c r="F222" s="37"/>
      <c r="G222" s="28">
        <f>G223</f>
        <v>80000</v>
      </c>
      <c r="H222" s="4">
        <f>H223</f>
        <v>0</v>
      </c>
      <c r="I222" s="28">
        <f t="shared" si="24"/>
        <v>80000</v>
      </c>
      <c r="J222" s="28">
        <f>J223</f>
        <v>80000</v>
      </c>
      <c r="K222" s="4">
        <f>K223</f>
        <v>0</v>
      </c>
      <c r="L222" s="4">
        <f t="shared" si="23"/>
        <v>80000</v>
      </c>
    </row>
    <row r="223" spans="2:12" ht="24">
      <c r="B223" s="47" t="s">
        <v>72</v>
      </c>
      <c r="C223" s="36" t="s">
        <v>18</v>
      </c>
      <c r="D223" s="36" t="s">
        <v>33</v>
      </c>
      <c r="E223" s="36" t="s">
        <v>426</v>
      </c>
      <c r="F223" s="37">
        <v>200</v>
      </c>
      <c r="G223" s="28">
        <v>80000</v>
      </c>
      <c r="H223" s="4"/>
      <c r="I223" s="33">
        <f t="shared" si="24"/>
        <v>80000</v>
      </c>
      <c r="J223" s="28">
        <v>80000</v>
      </c>
      <c r="K223" s="4"/>
      <c r="L223" s="4">
        <f t="shared" si="23"/>
        <v>80000</v>
      </c>
    </row>
    <row r="224" spans="2:12" s="7" customFormat="1" ht="36" hidden="1">
      <c r="B224" s="47" t="s">
        <v>470</v>
      </c>
      <c r="C224" s="13" t="s">
        <v>18</v>
      </c>
      <c r="D224" s="13" t="s">
        <v>33</v>
      </c>
      <c r="E224" s="13" t="s">
        <v>469</v>
      </c>
      <c r="F224" s="14"/>
      <c r="G224" s="4">
        <f>G225</f>
        <v>0</v>
      </c>
      <c r="H224" s="4">
        <f>H225</f>
        <v>0</v>
      </c>
      <c r="I224" s="28">
        <f t="shared" si="24"/>
        <v>0</v>
      </c>
      <c r="J224" s="4">
        <f>J225</f>
        <v>0</v>
      </c>
      <c r="K224" s="4">
        <f>K225</f>
        <v>0</v>
      </c>
      <c r="L224" s="4">
        <f t="shared" si="23"/>
        <v>0</v>
      </c>
    </row>
    <row r="225" spans="2:12" s="7" customFormat="1" hidden="1">
      <c r="B225" s="47" t="s">
        <v>471</v>
      </c>
      <c r="C225" s="13" t="s">
        <v>18</v>
      </c>
      <c r="D225" s="13" t="s">
        <v>33</v>
      </c>
      <c r="E225" s="13" t="s">
        <v>459</v>
      </c>
      <c r="F225" s="14"/>
      <c r="G225" s="4">
        <f>G226</f>
        <v>0</v>
      </c>
      <c r="H225" s="4">
        <f>H226</f>
        <v>0</v>
      </c>
      <c r="I225" s="28">
        <f t="shared" si="24"/>
        <v>0</v>
      </c>
      <c r="J225" s="4">
        <f>J226</f>
        <v>0</v>
      </c>
      <c r="K225" s="4">
        <f>K226</f>
        <v>0</v>
      </c>
      <c r="L225" s="4">
        <f t="shared" si="23"/>
        <v>0</v>
      </c>
    </row>
    <row r="226" spans="2:12" s="7" customFormat="1" ht="24" hidden="1">
      <c r="B226" s="47" t="s">
        <v>72</v>
      </c>
      <c r="C226" s="13" t="s">
        <v>18</v>
      </c>
      <c r="D226" s="13" t="s">
        <v>33</v>
      </c>
      <c r="E226" s="13" t="s">
        <v>459</v>
      </c>
      <c r="F226" s="14">
        <v>200</v>
      </c>
      <c r="G226" s="4">
        <v>0</v>
      </c>
      <c r="H226" s="4">
        <v>0</v>
      </c>
      <c r="I226" s="33">
        <f t="shared" si="24"/>
        <v>0</v>
      </c>
      <c r="J226" s="4">
        <v>0</v>
      </c>
      <c r="K226" s="4">
        <v>0</v>
      </c>
      <c r="L226" s="4">
        <f t="shared" si="23"/>
        <v>0</v>
      </c>
    </row>
    <row r="227" spans="2:12" ht="24" hidden="1">
      <c r="B227" s="47" t="s">
        <v>186</v>
      </c>
      <c r="C227" s="27" t="s">
        <v>18</v>
      </c>
      <c r="D227" s="30" t="s">
        <v>33</v>
      </c>
      <c r="E227" s="30" t="s">
        <v>187</v>
      </c>
      <c r="F227" s="27"/>
      <c r="G227" s="33">
        <f>G228</f>
        <v>1200000</v>
      </c>
      <c r="H227" s="4"/>
      <c r="I227" s="28"/>
      <c r="J227" s="33">
        <f>J228</f>
        <v>0</v>
      </c>
      <c r="K227" s="4"/>
      <c r="L227" s="4"/>
    </row>
    <row r="228" spans="2:12" ht="24" hidden="1">
      <c r="B228" s="47" t="s">
        <v>506</v>
      </c>
      <c r="C228" s="27" t="s">
        <v>18</v>
      </c>
      <c r="D228" s="30" t="s">
        <v>33</v>
      </c>
      <c r="E228" s="30" t="s">
        <v>507</v>
      </c>
      <c r="F228" s="27"/>
      <c r="G228" s="33">
        <f>G229</f>
        <v>1200000</v>
      </c>
      <c r="H228" s="4"/>
      <c r="I228" s="28"/>
      <c r="J228" s="33">
        <f>J229</f>
        <v>0</v>
      </c>
      <c r="K228" s="4"/>
      <c r="L228" s="4"/>
    </row>
    <row r="229" spans="2:12" ht="24" hidden="1">
      <c r="B229" s="47" t="s">
        <v>72</v>
      </c>
      <c r="C229" s="27" t="s">
        <v>18</v>
      </c>
      <c r="D229" s="30" t="s">
        <v>33</v>
      </c>
      <c r="E229" s="30" t="s">
        <v>507</v>
      </c>
      <c r="F229" s="27" t="s">
        <v>387</v>
      </c>
      <c r="G229" s="33">
        <v>1200000</v>
      </c>
      <c r="H229" s="4"/>
      <c r="I229" s="28"/>
      <c r="J229" s="28">
        <v>0</v>
      </c>
      <c r="K229" s="4"/>
      <c r="L229" s="4"/>
    </row>
    <row r="230" spans="2:12">
      <c r="B230" s="47" t="s">
        <v>206</v>
      </c>
      <c r="C230" s="21" t="s">
        <v>31</v>
      </c>
      <c r="D230" s="27"/>
      <c r="E230" s="30"/>
      <c r="F230" s="30"/>
      <c r="G230" s="25">
        <f>G236+G268+G231</f>
        <v>3487200</v>
      </c>
      <c r="H230" s="25">
        <f>H236+H268+H231</f>
        <v>0</v>
      </c>
      <c r="I230" s="25">
        <f>G230+H230</f>
        <v>3487200</v>
      </c>
      <c r="J230" s="25">
        <f>J236+J268+J231</f>
        <v>3487200</v>
      </c>
      <c r="K230" s="25">
        <f>K236+K268+K231</f>
        <v>0</v>
      </c>
      <c r="L230" s="25">
        <f>J230+K230</f>
        <v>3487200</v>
      </c>
    </row>
    <row r="231" spans="2:12">
      <c r="B231" s="47" t="s">
        <v>408</v>
      </c>
      <c r="C231" s="27" t="s">
        <v>31</v>
      </c>
      <c r="D231" s="27" t="s">
        <v>10</v>
      </c>
      <c r="E231" s="30"/>
      <c r="F231" s="27"/>
      <c r="G231" s="28">
        <f t="shared" ref="G231:H232" si="27">G232</f>
        <v>18000</v>
      </c>
      <c r="H231" s="4">
        <f t="shared" si="27"/>
        <v>0</v>
      </c>
      <c r="I231" s="33">
        <f t="shared" ref="I231:I232" si="28">G231+H231</f>
        <v>18000</v>
      </c>
      <c r="J231" s="28">
        <f t="shared" ref="J231:K232" si="29">J232</f>
        <v>18000</v>
      </c>
      <c r="K231" s="4">
        <f t="shared" si="29"/>
        <v>0</v>
      </c>
      <c r="L231" s="4">
        <f t="shared" ref="L231:L235" si="30">J231+K231</f>
        <v>18000</v>
      </c>
    </row>
    <row r="232" spans="2:12" ht="24">
      <c r="B232" s="47" t="s">
        <v>338</v>
      </c>
      <c r="C232" s="27" t="s">
        <v>31</v>
      </c>
      <c r="D232" s="27" t="s">
        <v>10</v>
      </c>
      <c r="E232" s="30" t="s">
        <v>339</v>
      </c>
      <c r="F232" s="27"/>
      <c r="G232" s="28">
        <f t="shared" si="27"/>
        <v>18000</v>
      </c>
      <c r="H232" s="4">
        <f t="shared" si="27"/>
        <v>0</v>
      </c>
      <c r="I232" s="33">
        <f t="shared" si="28"/>
        <v>18000</v>
      </c>
      <c r="J232" s="28">
        <f t="shared" si="29"/>
        <v>18000</v>
      </c>
      <c r="K232" s="4">
        <f t="shared" si="29"/>
        <v>0</v>
      </c>
      <c r="L232" s="4">
        <f t="shared" si="30"/>
        <v>18000</v>
      </c>
    </row>
    <row r="233" spans="2:12" ht="24">
      <c r="B233" s="47" t="s">
        <v>409</v>
      </c>
      <c r="C233" s="27" t="s">
        <v>31</v>
      </c>
      <c r="D233" s="27" t="s">
        <v>10</v>
      </c>
      <c r="E233" s="30" t="s">
        <v>407</v>
      </c>
      <c r="F233" s="27"/>
      <c r="G233" s="28">
        <f>G235+G234</f>
        <v>18000</v>
      </c>
      <c r="H233" s="4">
        <f>H235+H234</f>
        <v>0</v>
      </c>
      <c r="I233" s="28">
        <f>G233+H233</f>
        <v>18000</v>
      </c>
      <c r="J233" s="28">
        <f>J235+J234</f>
        <v>18000</v>
      </c>
      <c r="K233" s="4">
        <f>K235+K234</f>
        <v>0</v>
      </c>
      <c r="L233" s="4">
        <f>J233+K233</f>
        <v>18000</v>
      </c>
    </row>
    <row r="234" spans="2:12" ht="24">
      <c r="B234" s="47" t="s">
        <v>72</v>
      </c>
      <c r="C234" s="27" t="s">
        <v>31</v>
      </c>
      <c r="D234" s="27" t="s">
        <v>10</v>
      </c>
      <c r="E234" s="30" t="s">
        <v>407</v>
      </c>
      <c r="F234" s="27" t="s">
        <v>387</v>
      </c>
      <c r="G234" s="28">
        <v>18000</v>
      </c>
      <c r="H234" s="4"/>
      <c r="I234" s="33">
        <f t="shared" ref="I234:I235" si="31">G234+H234</f>
        <v>18000</v>
      </c>
      <c r="J234" s="28">
        <v>18000</v>
      </c>
      <c r="K234" s="4"/>
      <c r="L234" s="4">
        <f t="shared" si="30"/>
        <v>18000</v>
      </c>
    </row>
    <row r="235" spans="2:12" s="7" customFormat="1" ht="24" hidden="1">
      <c r="B235" s="47" t="s">
        <v>237</v>
      </c>
      <c r="C235" s="3" t="s">
        <v>31</v>
      </c>
      <c r="D235" s="3" t="s">
        <v>10</v>
      </c>
      <c r="E235" s="12" t="s">
        <v>407</v>
      </c>
      <c r="F235" s="3" t="s">
        <v>400</v>
      </c>
      <c r="G235" s="4"/>
      <c r="H235" s="4">
        <v>0</v>
      </c>
      <c r="I235" s="28">
        <f t="shared" si="31"/>
        <v>0</v>
      </c>
      <c r="J235" s="4"/>
      <c r="K235" s="4">
        <v>0</v>
      </c>
      <c r="L235" s="4">
        <f t="shared" si="30"/>
        <v>0</v>
      </c>
    </row>
    <row r="236" spans="2:12">
      <c r="B236" s="47" t="s">
        <v>34</v>
      </c>
      <c r="C236" s="27" t="s">
        <v>31</v>
      </c>
      <c r="D236" s="27" t="s">
        <v>11</v>
      </c>
      <c r="E236" s="27"/>
      <c r="F236" s="27"/>
      <c r="G236" s="33">
        <f>G237+G251+G254</f>
        <v>3469200</v>
      </c>
      <c r="H236" s="6">
        <f>H237+H251+H254</f>
        <v>0</v>
      </c>
      <c r="I236" s="33">
        <f>G236+H236</f>
        <v>3469200</v>
      </c>
      <c r="J236" s="33">
        <f>J237+J251+J254</f>
        <v>3469200</v>
      </c>
      <c r="K236" s="6">
        <f>K237+K251+K254</f>
        <v>0</v>
      </c>
      <c r="L236" s="4">
        <f>J236+K236</f>
        <v>3469200</v>
      </c>
    </row>
    <row r="237" spans="2:12" ht="24">
      <c r="B237" s="47" t="s">
        <v>207</v>
      </c>
      <c r="C237" s="27" t="s">
        <v>31</v>
      </c>
      <c r="D237" s="27" t="s">
        <v>11</v>
      </c>
      <c r="E237" s="30" t="s">
        <v>208</v>
      </c>
      <c r="F237" s="27"/>
      <c r="G237" s="33">
        <f>G238+G241+G243+G249+G245+G247</f>
        <v>2969200</v>
      </c>
      <c r="H237" s="6">
        <f>H238+H241+H243+H249+H245+H247</f>
        <v>0</v>
      </c>
      <c r="I237" s="33">
        <f t="shared" ref="I237:I284" si="32">G237+H237</f>
        <v>2969200</v>
      </c>
      <c r="J237" s="33">
        <f>J238+J241+J243+J249+J245+J247</f>
        <v>2969200</v>
      </c>
      <c r="K237" s="6">
        <f>K238+K241+K243+K249+K245+K247</f>
        <v>0</v>
      </c>
      <c r="L237" s="4">
        <f t="shared" ref="L237:L284" si="33">J237+K237</f>
        <v>2969200</v>
      </c>
    </row>
    <row r="238" spans="2:12" s="7" customFormat="1" hidden="1">
      <c r="B238" s="47" t="s">
        <v>209</v>
      </c>
      <c r="C238" s="3" t="s">
        <v>31</v>
      </c>
      <c r="D238" s="3" t="s">
        <v>11</v>
      </c>
      <c r="E238" s="12" t="s">
        <v>210</v>
      </c>
      <c r="F238" s="3"/>
      <c r="G238" s="6">
        <f>G240+G239</f>
        <v>0</v>
      </c>
      <c r="H238" s="6">
        <f>H240+H239</f>
        <v>0</v>
      </c>
      <c r="I238" s="28">
        <f t="shared" si="32"/>
        <v>0</v>
      </c>
      <c r="J238" s="6">
        <f>J240+J239</f>
        <v>0</v>
      </c>
      <c r="K238" s="6">
        <f>K240+K239</f>
        <v>0</v>
      </c>
      <c r="L238" s="4">
        <f t="shared" si="33"/>
        <v>0</v>
      </c>
    </row>
    <row r="239" spans="2:12" s="7" customFormat="1" ht="24" hidden="1">
      <c r="B239" s="47" t="s">
        <v>72</v>
      </c>
      <c r="C239" s="3" t="s">
        <v>31</v>
      </c>
      <c r="D239" s="3" t="s">
        <v>11</v>
      </c>
      <c r="E239" s="12" t="s">
        <v>210</v>
      </c>
      <c r="F239" s="3" t="s">
        <v>387</v>
      </c>
      <c r="G239" s="6">
        <v>0</v>
      </c>
      <c r="H239" s="4">
        <v>0</v>
      </c>
      <c r="I239" s="28">
        <f t="shared" si="32"/>
        <v>0</v>
      </c>
      <c r="J239" s="6">
        <v>0</v>
      </c>
      <c r="K239" s="4">
        <v>0</v>
      </c>
      <c r="L239" s="4">
        <f t="shared" si="33"/>
        <v>0</v>
      </c>
    </row>
    <row r="240" spans="2:12" s="7" customFormat="1" hidden="1">
      <c r="B240" s="47" t="s">
        <v>84</v>
      </c>
      <c r="C240" s="3" t="s">
        <v>31</v>
      </c>
      <c r="D240" s="3" t="s">
        <v>11</v>
      </c>
      <c r="E240" s="12" t="s">
        <v>210</v>
      </c>
      <c r="F240" s="12">
        <v>800</v>
      </c>
      <c r="G240" s="4">
        <v>0</v>
      </c>
      <c r="H240" s="4">
        <v>0</v>
      </c>
      <c r="I240" s="28">
        <f t="shared" si="32"/>
        <v>0</v>
      </c>
      <c r="J240" s="4">
        <v>0</v>
      </c>
      <c r="K240" s="4">
        <v>0</v>
      </c>
      <c r="L240" s="4">
        <f t="shared" si="33"/>
        <v>0</v>
      </c>
    </row>
    <row r="241" spans="2:12" ht="36" hidden="1">
      <c r="B241" s="47" t="s">
        <v>211</v>
      </c>
      <c r="C241" s="27" t="s">
        <v>31</v>
      </c>
      <c r="D241" s="27" t="s">
        <v>11</v>
      </c>
      <c r="E241" s="30" t="s">
        <v>212</v>
      </c>
      <c r="F241" s="27"/>
      <c r="G241" s="33">
        <f>G242</f>
        <v>0</v>
      </c>
      <c r="H241" s="6">
        <f>H242</f>
        <v>0</v>
      </c>
      <c r="I241" s="25">
        <f t="shared" si="32"/>
        <v>0</v>
      </c>
      <c r="J241" s="33">
        <f>J242</f>
        <v>0</v>
      </c>
      <c r="K241" s="6">
        <f>K242</f>
        <v>0</v>
      </c>
      <c r="L241" s="4">
        <f t="shared" si="33"/>
        <v>0</v>
      </c>
    </row>
    <row r="242" spans="2:12" hidden="1">
      <c r="B242" s="47" t="s">
        <v>154</v>
      </c>
      <c r="C242" s="27" t="s">
        <v>31</v>
      </c>
      <c r="D242" s="27" t="s">
        <v>11</v>
      </c>
      <c r="E242" s="30" t="s">
        <v>212</v>
      </c>
      <c r="F242" s="30">
        <v>500</v>
      </c>
      <c r="G242" s="28">
        <f>904668-904668</f>
        <v>0</v>
      </c>
      <c r="H242" s="4">
        <v>0</v>
      </c>
      <c r="I242" s="28">
        <f t="shared" si="32"/>
        <v>0</v>
      </c>
      <c r="J242" s="28">
        <f>904668-904668</f>
        <v>0</v>
      </c>
      <c r="K242" s="4">
        <v>0</v>
      </c>
      <c r="L242" s="4">
        <f t="shared" si="33"/>
        <v>0</v>
      </c>
    </row>
    <row r="243" spans="2:12" s="7" customFormat="1" hidden="1">
      <c r="B243" s="47" t="s">
        <v>213</v>
      </c>
      <c r="C243" s="3" t="s">
        <v>31</v>
      </c>
      <c r="D243" s="3" t="s">
        <v>11</v>
      </c>
      <c r="E243" s="12" t="s">
        <v>214</v>
      </c>
      <c r="F243" s="12"/>
      <c r="G243" s="4">
        <f>G244</f>
        <v>0</v>
      </c>
      <c r="H243" s="4">
        <f>H244</f>
        <v>0</v>
      </c>
      <c r="I243" s="28">
        <f t="shared" si="32"/>
        <v>0</v>
      </c>
      <c r="J243" s="4">
        <f>J244</f>
        <v>0</v>
      </c>
      <c r="K243" s="4">
        <f>K244</f>
        <v>0</v>
      </c>
      <c r="L243" s="4">
        <f t="shared" si="33"/>
        <v>0</v>
      </c>
    </row>
    <row r="244" spans="2:12" s="7" customFormat="1" hidden="1">
      <c r="B244" s="47" t="s">
        <v>84</v>
      </c>
      <c r="C244" s="3" t="s">
        <v>31</v>
      </c>
      <c r="D244" s="3" t="s">
        <v>11</v>
      </c>
      <c r="E244" s="12" t="s">
        <v>214</v>
      </c>
      <c r="F244" s="12">
        <v>800</v>
      </c>
      <c r="G244" s="4">
        <v>0</v>
      </c>
      <c r="H244" s="4">
        <v>0</v>
      </c>
      <c r="I244" s="28">
        <f t="shared" si="32"/>
        <v>0</v>
      </c>
      <c r="J244" s="4">
        <v>0</v>
      </c>
      <c r="K244" s="4">
        <v>0</v>
      </c>
      <c r="L244" s="4">
        <f t="shared" si="33"/>
        <v>0</v>
      </c>
    </row>
    <row r="245" spans="2:12" ht="60">
      <c r="B245" s="47" t="s">
        <v>428</v>
      </c>
      <c r="C245" s="27" t="s">
        <v>31</v>
      </c>
      <c r="D245" s="30" t="s">
        <v>11</v>
      </c>
      <c r="E245" s="30" t="s">
        <v>429</v>
      </c>
      <c r="F245" s="27"/>
      <c r="G245" s="33">
        <f>G246</f>
        <v>900000</v>
      </c>
      <c r="H245" s="6">
        <f>H246</f>
        <v>0</v>
      </c>
      <c r="I245" s="28">
        <f t="shared" si="32"/>
        <v>900000</v>
      </c>
      <c r="J245" s="33">
        <f>J246</f>
        <v>900000</v>
      </c>
      <c r="K245" s="6">
        <f>K246</f>
        <v>0</v>
      </c>
      <c r="L245" s="6">
        <f t="shared" si="33"/>
        <v>900000</v>
      </c>
    </row>
    <row r="246" spans="2:12">
      <c r="B246" s="47" t="s">
        <v>84</v>
      </c>
      <c r="C246" s="27" t="s">
        <v>31</v>
      </c>
      <c r="D246" s="30" t="s">
        <v>11</v>
      </c>
      <c r="E246" s="30" t="s">
        <v>429</v>
      </c>
      <c r="F246" s="27" t="s">
        <v>411</v>
      </c>
      <c r="G246" s="33">
        <v>900000</v>
      </c>
      <c r="H246" s="6"/>
      <c r="I246" s="28">
        <f t="shared" si="32"/>
        <v>900000</v>
      </c>
      <c r="J246" s="33">
        <v>900000</v>
      </c>
      <c r="K246" s="6"/>
      <c r="L246" s="6">
        <f t="shared" si="33"/>
        <v>900000</v>
      </c>
    </row>
    <row r="247" spans="2:12" ht="60">
      <c r="B247" s="47" t="s">
        <v>428</v>
      </c>
      <c r="C247" s="27" t="s">
        <v>31</v>
      </c>
      <c r="D247" s="30" t="s">
        <v>11</v>
      </c>
      <c r="E247" s="30" t="s">
        <v>430</v>
      </c>
      <c r="F247" s="27"/>
      <c r="G247" s="33">
        <f>G248</f>
        <v>100000</v>
      </c>
      <c r="H247" s="6">
        <f>H248</f>
        <v>0</v>
      </c>
      <c r="I247" s="28">
        <f t="shared" si="32"/>
        <v>100000</v>
      </c>
      <c r="J247" s="33">
        <f>J248</f>
        <v>100000</v>
      </c>
      <c r="K247" s="6">
        <f>K248</f>
        <v>0</v>
      </c>
      <c r="L247" s="6">
        <f t="shared" si="33"/>
        <v>100000</v>
      </c>
    </row>
    <row r="248" spans="2:12">
      <c r="B248" s="47" t="s">
        <v>84</v>
      </c>
      <c r="C248" s="27" t="s">
        <v>31</v>
      </c>
      <c r="D248" s="30" t="s">
        <v>11</v>
      </c>
      <c r="E248" s="30" t="s">
        <v>430</v>
      </c>
      <c r="F248" s="27" t="s">
        <v>411</v>
      </c>
      <c r="G248" s="33">
        <v>100000</v>
      </c>
      <c r="H248" s="6"/>
      <c r="I248" s="28">
        <f t="shared" si="32"/>
        <v>100000</v>
      </c>
      <c r="J248" s="33">
        <v>100000</v>
      </c>
      <c r="K248" s="6"/>
      <c r="L248" s="6">
        <f t="shared" si="33"/>
        <v>100000</v>
      </c>
    </row>
    <row r="249" spans="2:12" ht="48">
      <c r="B249" s="47" t="s">
        <v>215</v>
      </c>
      <c r="C249" s="27" t="s">
        <v>31</v>
      </c>
      <c r="D249" s="27" t="s">
        <v>11</v>
      </c>
      <c r="E249" s="30" t="s">
        <v>216</v>
      </c>
      <c r="F249" s="30"/>
      <c r="G249" s="28">
        <f>G250</f>
        <v>1969200</v>
      </c>
      <c r="H249" s="4">
        <f>H250</f>
        <v>0</v>
      </c>
      <c r="I249" s="28">
        <f t="shared" si="32"/>
        <v>1969200</v>
      </c>
      <c r="J249" s="28">
        <f>J250</f>
        <v>1969200</v>
      </c>
      <c r="K249" s="4">
        <f>K250</f>
        <v>0</v>
      </c>
      <c r="L249" s="4">
        <f t="shared" si="33"/>
        <v>1969200</v>
      </c>
    </row>
    <row r="250" spans="2:12">
      <c r="B250" s="47" t="s">
        <v>84</v>
      </c>
      <c r="C250" s="27" t="s">
        <v>31</v>
      </c>
      <c r="D250" s="27" t="s">
        <v>11</v>
      </c>
      <c r="E250" s="30" t="s">
        <v>216</v>
      </c>
      <c r="F250" s="30">
        <v>800</v>
      </c>
      <c r="G250" s="28">
        <v>1969200</v>
      </c>
      <c r="H250" s="4"/>
      <c r="I250" s="28">
        <f t="shared" si="32"/>
        <v>1969200</v>
      </c>
      <c r="J250" s="28">
        <v>1969200</v>
      </c>
      <c r="K250" s="4"/>
      <c r="L250" s="4">
        <f t="shared" si="33"/>
        <v>1969200</v>
      </c>
    </row>
    <row r="251" spans="2:12" ht="36">
      <c r="B251" s="47" t="s">
        <v>217</v>
      </c>
      <c r="C251" s="27" t="s">
        <v>31</v>
      </c>
      <c r="D251" s="27" t="s">
        <v>11</v>
      </c>
      <c r="E251" s="30" t="s">
        <v>218</v>
      </c>
      <c r="F251" s="30"/>
      <c r="G251" s="28">
        <f>G252</f>
        <v>500000</v>
      </c>
      <c r="H251" s="4">
        <f>H252</f>
        <v>0</v>
      </c>
      <c r="I251" s="28">
        <f t="shared" si="32"/>
        <v>500000</v>
      </c>
      <c r="J251" s="28">
        <f>J252</f>
        <v>500000</v>
      </c>
      <c r="K251" s="4">
        <f>K252</f>
        <v>0</v>
      </c>
      <c r="L251" s="4">
        <f t="shared" si="33"/>
        <v>500000</v>
      </c>
    </row>
    <row r="252" spans="2:12" ht="24">
      <c r="B252" s="47" t="s">
        <v>219</v>
      </c>
      <c r="C252" s="27" t="s">
        <v>31</v>
      </c>
      <c r="D252" s="27" t="s">
        <v>11</v>
      </c>
      <c r="E252" s="30" t="s">
        <v>220</v>
      </c>
      <c r="F252" s="30"/>
      <c r="G252" s="28">
        <f>G253</f>
        <v>500000</v>
      </c>
      <c r="H252" s="4">
        <f>H253</f>
        <v>0</v>
      </c>
      <c r="I252" s="28">
        <f t="shared" si="32"/>
        <v>500000</v>
      </c>
      <c r="J252" s="28">
        <f>J253</f>
        <v>500000</v>
      </c>
      <c r="K252" s="4">
        <f>K253</f>
        <v>0</v>
      </c>
      <c r="L252" s="4">
        <f t="shared" si="33"/>
        <v>500000</v>
      </c>
    </row>
    <row r="253" spans="2:12">
      <c r="B253" s="47" t="s">
        <v>84</v>
      </c>
      <c r="C253" s="27" t="s">
        <v>31</v>
      </c>
      <c r="D253" s="27" t="s">
        <v>11</v>
      </c>
      <c r="E253" s="30" t="s">
        <v>220</v>
      </c>
      <c r="F253" s="30">
        <v>800</v>
      </c>
      <c r="G253" s="28">
        <v>500000</v>
      </c>
      <c r="H253" s="4"/>
      <c r="I253" s="33">
        <f t="shared" si="32"/>
        <v>500000</v>
      </c>
      <c r="J253" s="28">
        <v>500000</v>
      </c>
      <c r="K253" s="4"/>
      <c r="L253" s="4">
        <f t="shared" si="33"/>
        <v>500000</v>
      </c>
    </row>
    <row r="254" spans="2:12" s="7" customFormat="1" ht="24" hidden="1">
      <c r="B254" s="47" t="s">
        <v>221</v>
      </c>
      <c r="C254" s="3" t="s">
        <v>31</v>
      </c>
      <c r="D254" s="3" t="s">
        <v>11</v>
      </c>
      <c r="E254" s="12" t="s">
        <v>222</v>
      </c>
      <c r="F254" s="12"/>
      <c r="G254" s="4">
        <f>G255+G257+G263+G260+G265</f>
        <v>0</v>
      </c>
      <c r="H254" s="4">
        <f>H255+H257+H263+H260+H265</f>
        <v>0</v>
      </c>
      <c r="I254" s="33">
        <f t="shared" si="32"/>
        <v>0</v>
      </c>
      <c r="J254" s="4">
        <f>J255+J257+J263+J260+J265</f>
        <v>0</v>
      </c>
      <c r="K254" s="4">
        <f>K255+K257+K263+K260+K265</f>
        <v>0</v>
      </c>
      <c r="L254" s="4">
        <f t="shared" si="33"/>
        <v>0</v>
      </c>
    </row>
    <row r="255" spans="2:12" s="7" customFormat="1" ht="24" hidden="1">
      <c r="B255" s="47" t="s">
        <v>223</v>
      </c>
      <c r="C255" s="3" t="s">
        <v>31</v>
      </c>
      <c r="D255" s="3" t="s">
        <v>11</v>
      </c>
      <c r="E255" s="12" t="s">
        <v>224</v>
      </c>
      <c r="F255" s="12"/>
      <c r="G255" s="4">
        <f>G256</f>
        <v>0</v>
      </c>
      <c r="H255" s="4">
        <f>H256</f>
        <v>0</v>
      </c>
      <c r="I255" s="33">
        <f t="shared" si="32"/>
        <v>0</v>
      </c>
      <c r="J255" s="4">
        <f>J256</f>
        <v>0</v>
      </c>
      <c r="K255" s="4">
        <f>K256</f>
        <v>0</v>
      </c>
      <c r="L255" s="4">
        <f t="shared" si="33"/>
        <v>0</v>
      </c>
    </row>
    <row r="256" spans="2:12" s="7" customFormat="1" ht="24" hidden="1">
      <c r="B256" s="47" t="s">
        <v>225</v>
      </c>
      <c r="C256" s="3" t="s">
        <v>31</v>
      </c>
      <c r="D256" s="3" t="s">
        <v>11</v>
      </c>
      <c r="E256" s="12" t="s">
        <v>224</v>
      </c>
      <c r="F256" s="12">
        <v>400</v>
      </c>
      <c r="G256" s="4"/>
      <c r="H256" s="4">
        <v>0</v>
      </c>
      <c r="I256" s="28">
        <f t="shared" si="32"/>
        <v>0</v>
      </c>
      <c r="J256" s="4"/>
      <c r="K256" s="4">
        <v>0</v>
      </c>
      <c r="L256" s="4">
        <f t="shared" si="33"/>
        <v>0</v>
      </c>
    </row>
    <row r="257" spans="2:12" s="7" customFormat="1" ht="24" hidden="1">
      <c r="B257" s="47" t="s">
        <v>226</v>
      </c>
      <c r="C257" s="3" t="s">
        <v>31</v>
      </c>
      <c r="D257" s="3" t="s">
        <v>11</v>
      </c>
      <c r="E257" s="12" t="s">
        <v>227</v>
      </c>
      <c r="F257" s="12"/>
      <c r="G257" s="4">
        <f>G259+G258</f>
        <v>0</v>
      </c>
      <c r="H257" s="4">
        <f>H259+H258</f>
        <v>0</v>
      </c>
      <c r="I257" s="33">
        <f t="shared" si="32"/>
        <v>0</v>
      </c>
      <c r="J257" s="4">
        <f>J259+J258</f>
        <v>0</v>
      </c>
      <c r="K257" s="4">
        <f>K259+K258</f>
        <v>0</v>
      </c>
      <c r="L257" s="4">
        <f t="shared" si="33"/>
        <v>0</v>
      </c>
    </row>
    <row r="258" spans="2:12" s="7" customFormat="1" ht="24" hidden="1">
      <c r="B258" s="47" t="s">
        <v>72</v>
      </c>
      <c r="C258" s="3" t="s">
        <v>31</v>
      </c>
      <c r="D258" s="3" t="s">
        <v>11</v>
      </c>
      <c r="E258" s="12" t="s">
        <v>227</v>
      </c>
      <c r="F258" s="12">
        <v>200</v>
      </c>
      <c r="G258" s="4"/>
      <c r="H258" s="4">
        <v>0</v>
      </c>
      <c r="I258" s="33">
        <f t="shared" si="32"/>
        <v>0</v>
      </c>
      <c r="J258" s="4"/>
      <c r="K258" s="4">
        <v>0</v>
      </c>
      <c r="L258" s="4">
        <f t="shared" si="33"/>
        <v>0</v>
      </c>
    </row>
    <row r="259" spans="2:12" s="7" customFormat="1" ht="24" hidden="1">
      <c r="B259" s="47" t="s">
        <v>225</v>
      </c>
      <c r="C259" s="3" t="s">
        <v>31</v>
      </c>
      <c r="D259" s="3" t="s">
        <v>11</v>
      </c>
      <c r="E259" s="12" t="s">
        <v>227</v>
      </c>
      <c r="F259" s="12">
        <v>400</v>
      </c>
      <c r="G259" s="4">
        <v>0</v>
      </c>
      <c r="H259" s="4">
        <v>0</v>
      </c>
      <c r="I259" s="28">
        <f t="shared" si="32"/>
        <v>0</v>
      </c>
      <c r="J259" s="4">
        <v>0</v>
      </c>
      <c r="K259" s="4">
        <v>0</v>
      </c>
      <c r="L259" s="4">
        <f t="shared" si="33"/>
        <v>0</v>
      </c>
    </row>
    <row r="260" spans="2:12" s="7" customFormat="1" ht="36" hidden="1">
      <c r="B260" s="47" t="s">
        <v>431</v>
      </c>
      <c r="C260" s="3" t="s">
        <v>31</v>
      </c>
      <c r="D260" s="12" t="s">
        <v>11</v>
      </c>
      <c r="E260" s="12" t="s">
        <v>432</v>
      </c>
      <c r="F260" s="3"/>
      <c r="G260" s="6">
        <f>G262+G261</f>
        <v>0</v>
      </c>
      <c r="H260" s="6">
        <f>H262+H261</f>
        <v>0</v>
      </c>
      <c r="I260" s="28">
        <f t="shared" si="32"/>
        <v>0</v>
      </c>
      <c r="J260" s="6">
        <f>J262+J261</f>
        <v>0</v>
      </c>
      <c r="K260" s="6">
        <f>K262+K261</f>
        <v>0</v>
      </c>
      <c r="L260" s="6">
        <f t="shared" si="33"/>
        <v>0</v>
      </c>
    </row>
    <row r="261" spans="2:12" s="7" customFormat="1" ht="24" hidden="1">
      <c r="B261" s="47" t="s">
        <v>72</v>
      </c>
      <c r="C261" s="3" t="s">
        <v>31</v>
      </c>
      <c r="D261" s="12" t="s">
        <v>11</v>
      </c>
      <c r="E261" s="12" t="s">
        <v>432</v>
      </c>
      <c r="F261" s="3" t="s">
        <v>387</v>
      </c>
      <c r="G261" s="6">
        <v>0</v>
      </c>
      <c r="H261" s="6">
        <v>0</v>
      </c>
      <c r="I261" s="28">
        <f t="shared" si="32"/>
        <v>0</v>
      </c>
      <c r="J261" s="6">
        <v>0</v>
      </c>
      <c r="K261" s="6">
        <v>0</v>
      </c>
      <c r="L261" s="6">
        <f t="shared" si="33"/>
        <v>0</v>
      </c>
    </row>
    <row r="262" spans="2:12" s="7" customFormat="1" ht="24" hidden="1">
      <c r="B262" s="47" t="s">
        <v>225</v>
      </c>
      <c r="C262" s="3" t="s">
        <v>31</v>
      </c>
      <c r="D262" s="12" t="s">
        <v>11</v>
      </c>
      <c r="E262" s="12" t="s">
        <v>432</v>
      </c>
      <c r="F262" s="3" t="s">
        <v>433</v>
      </c>
      <c r="G262" s="6"/>
      <c r="H262" s="6">
        <v>0</v>
      </c>
      <c r="I262" s="25">
        <f t="shared" si="32"/>
        <v>0</v>
      </c>
      <c r="J262" s="6"/>
      <c r="K262" s="6">
        <v>0</v>
      </c>
      <c r="L262" s="6">
        <f t="shared" si="33"/>
        <v>0</v>
      </c>
    </row>
    <row r="263" spans="2:12" s="7" customFormat="1" ht="36" hidden="1">
      <c r="B263" s="47" t="s">
        <v>380</v>
      </c>
      <c r="C263" s="13" t="s">
        <v>31</v>
      </c>
      <c r="D263" s="13" t="s">
        <v>11</v>
      </c>
      <c r="E263" s="13" t="s">
        <v>381</v>
      </c>
      <c r="F263" s="12"/>
      <c r="G263" s="6">
        <f>G264</f>
        <v>0</v>
      </c>
      <c r="H263" s="6">
        <f>H264</f>
        <v>0</v>
      </c>
      <c r="I263" s="33">
        <f t="shared" si="32"/>
        <v>0</v>
      </c>
      <c r="J263" s="6">
        <f>J264</f>
        <v>0</v>
      </c>
      <c r="K263" s="6">
        <f>K264</f>
        <v>0</v>
      </c>
      <c r="L263" s="4">
        <f t="shared" si="33"/>
        <v>0</v>
      </c>
    </row>
    <row r="264" spans="2:12" s="7" customFormat="1" ht="24" hidden="1">
      <c r="B264" s="47" t="s">
        <v>225</v>
      </c>
      <c r="C264" s="13" t="s">
        <v>31</v>
      </c>
      <c r="D264" s="13" t="s">
        <v>11</v>
      </c>
      <c r="E264" s="13" t="s">
        <v>381</v>
      </c>
      <c r="F264" s="12">
        <v>400</v>
      </c>
      <c r="G264" s="4"/>
      <c r="H264" s="4">
        <v>0</v>
      </c>
      <c r="I264" s="33">
        <f t="shared" si="32"/>
        <v>0</v>
      </c>
      <c r="J264" s="4"/>
      <c r="K264" s="4">
        <v>0</v>
      </c>
      <c r="L264" s="4">
        <f t="shared" si="33"/>
        <v>0</v>
      </c>
    </row>
    <row r="265" spans="2:12" s="7" customFormat="1" ht="36" hidden="1">
      <c r="B265" s="47" t="s">
        <v>431</v>
      </c>
      <c r="C265" s="3" t="s">
        <v>31</v>
      </c>
      <c r="D265" s="12" t="s">
        <v>11</v>
      </c>
      <c r="E265" s="12" t="s">
        <v>434</v>
      </c>
      <c r="F265" s="3"/>
      <c r="G265" s="6">
        <f>G267+G266</f>
        <v>0</v>
      </c>
      <c r="H265" s="6">
        <f>H267+H266</f>
        <v>0</v>
      </c>
      <c r="I265" s="33">
        <f t="shared" si="32"/>
        <v>0</v>
      </c>
      <c r="J265" s="6">
        <f>J267+J266</f>
        <v>0</v>
      </c>
      <c r="K265" s="6">
        <f>K267+K266</f>
        <v>0</v>
      </c>
      <c r="L265" s="6">
        <f t="shared" si="33"/>
        <v>0</v>
      </c>
    </row>
    <row r="266" spans="2:12" s="7" customFormat="1" ht="24" hidden="1">
      <c r="B266" s="47" t="s">
        <v>72</v>
      </c>
      <c r="C266" s="3" t="s">
        <v>31</v>
      </c>
      <c r="D266" s="12" t="s">
        <v>11</v>
      </c>
      <c r="E266" s="12" t="s">
        <v>434</v>
      </c>
      <c r="F266" s="3" t="s">
        <v>387</v>
      </c>
      <c r="G266" s="6">
        <v>0</v>
      </c>
      <c r="H266" s="6">
        <v>0</v>
      </c>
      <c r="I266" s="28">
        <f t="shared" si="32"/>
        <v>0</v>
      </c>
      <c r="J266" s="6">
        <v>0</v>
      </c>
      <c r="K266" s="6">
        <v>0</v>
      </c>
      <c r="L266" s="6">
        <f t="shared" si="33"/>
        <v>0</v>
      </c>
    </row>
    <row r="267" spans="2:12" s="7" customFormat="1" ht="24" hidden="1">
      <c r="B267" s="47" t="s">
        <v>225</v>
      </c>
      <c r="C267" s="3" t="s">
        <v>31</v>
      </c>
      <c r="D267" s="12" t="s">
        <v>11</v>
      </c>
      <c r="E267" s="12" t="s">
        <v>434</v>
      </c>
      <c r="F267" s="3" t="s">
        <v>433</v>
      </c>
      <c r="G267" s="6"/>
      <c r="H267" s="6">
        <v>0</v>
      </c>
      <c r="I267" s="33">
        <f t="shared" si="32"/>
        <v>0</v>
      </c>
      <c r="J267" s="6"/>
      <c r="K267" s="6">
        <v>0</v>
      </c>
      <c r="L267" s="6">
        <f t="shared" si="33"/>
        <v>0</v>
      </c>
    </row>
    <row r="268" spans="2:12" s="7" customFormat="1" hidden="1">
      <c r="B268" s="47" t="s">
        <v>56</v>
      </c>
      <c r="C268" s="3" t="s">
        <v>31</v>
      </c>
      <c r="D268" s="3" t="s">
        <v>14</v>
      </c>
      <c r="E268" s="3"/>
      <c r="F268" s="3"/>
      <c r="G268" s="4">
        <f>G279+G274+G269</f>
        <v>0</v>
      </c>
      <c r="H268" s="4">
        <f>H279+H274+H269</f>
        <v>0</v>
      </c>
      <c r="I268" s="28">
        <f t="shared" si="32"/>
        <v>0</v>
      </c>
      <c r="J268" s="4">
        <f>J279+J274+J269</f>
        <v>0</v>
      </c>
      <c r="K268" s="4">
        <f>K279+K274+K269</f>
        <v>0</v>
      </c>
      <c r="L268" s="4">
        <f t="shared" si="33"/>
        <v>0</v>
      </c>
    </row>
    <row r="269" spans="2:12" s="7" customFormat="1" ht="24" hidden="1">
      <c r="B269" s="47" t="s">
        <v>468</v>
      </c>
      <c r="C269" s="3" t="s">
        <v>31</v>
      </c>
      <c r="D269" s="3" t="s">
        <v>14</v>
      </c>
      <c r="E269" s="3" t="s">
        <v>169</v>
      </c>
      <c r="F269" s="3"/>
      <c r="G269" s="4">
        <f>G270+G272</f>
        <v>0</v>
      </c>
      <c r="H269" s="4">
        <f>H270+H272</f>
        <v>0</v>
      </c>
      <c r="I269" s="28">
        <f t="shared" si="32"/>
        <v>0</v>
      </c>
      <c r="J269" s="4">
        <f>J270+J272</f>
        <v>0</v>
      </c>
      <c r="K269" s="4">
        <f>K270+K272</f>
        <v>0</v>
      </c>
      <c r="L269" s="4">
        <f t="shared" si="33"/>
        <v>0</v>
      </c>
    </row>
    <row r="270" spans="2:12" s="7" customFormat="1" ht="24" hidden="1">
      <c r="B270" s="47" t="s">
        <v>456</v>
      </c>
      <c r="C270" s="3" t="s">
        <v>31</v>
      </c>
      <c r="D270" s="3" t="s">
        <v>14</v>
      </c>
      <c r="E270" s="3" t="s">
        <v>460</v>
      </c>
      <c r="F270" s="3"/>
      <c r="G270" s="4">
        <f>G271</f>
        <v>0</v>
      </c>
      <c r="H270" s="4">
        <f>H271</f>
        <v>0</v>
      </c>
      <c r="I270" s="33">
        <f t="shared" si="32"/>
        <v>0</v>
      </c>
      <c r="J270" s="4">
        <f>J271</f>
        <v>0</v>
      </c>
      <c r="K270" s="4">
        <f>K271</f>
        <v>0</v>
      </c>
      <c r="L270" s="4">
        <f t="shared" si="33"/>
        <v>0</v>
      </c>
    </row>
    <row r="271" spans="2:12" s="7" customFormat="1" hidden="1">
      <c r="B271" s="47" t="s">
        <v>154</v>
      </c>
      <c r="C271" s="3" t="s">
        <v>31</v>
      </c>
      <c r="D271" s="3" t="s">
        <v>14</v>
      </c>
      <c r="E271" s="3" t="s">
        <v>460</v>
      </c>
      <c r="F271" s="3" t="s">
        <v>389</v>
      </c>
      <c r="G271" s="4"/>
      <c r="H271" s="4">
        <v>0</v>
      </c>
      <c r="I271" s="33">
        <f t="shared" si="32"/>
        <v>0</v>
      </c>
      <c r="J271" s="4"/>
      <c r="K271" s="4">
        <v>0</v>
      </c>
      <c r="L271" s="4">
        <f t="shared" si="33"/>
        <v>0</v>
      </c>
    </row>
    <row r="272" spans="2:12" s="7" customFormat="1" ht="24" hidden="1">
      <c r="B272" s="47" t="s">
        <v>456</v>
      </c>
      <c r="C272" s="3" t="s">
        <v>31</v>
      </c>
      <c r="D272" s="3" t="s">
        <v>14</v>
      </c>
      <c r="E272" s="3" t="s">
        <v>461</v>
      </c>
      <c r="F272" s="3"/>
      <c r="G272" s="4">
        <f>G273</f>
        <v>0</v>
      </c>
      <c r="H272" s="4">
        <f>H273</f>
        <v>0</v>
      </c>
      <c r="I272" s="28">
        <f t="shared" si="32"/>
        <v>0</v>
      </c>
      <c r="J272" s="4">
        <f>J273</f>
        <v>0</v>
      </c>
      <c r="K272" s="4">
        <f>K273</f>
        <v>0</v>
      </c>
      <c r="L272" s="4">
        <f t="shared" si="33"/>
        <v>0</v>
      </c>
    </row>
    <row r="273" spans="2:12" s="7" customFormat="1" hidden="1">
      <c r="B273" s="47" t="s">
        <v>154</v>
      </c>
      <c r="C273" s="3" t="s">
        <v>31</v>
      </c>
      <c r="D273" s="3" t="s">
        <v>14</v>
      </c>
      <c r="E273" s="3" t="s">
        <v>461</v>
      </c>
      <c r="F273" s="3" t="s">
        <v>389</v>
      </c>
      <c r="G273" s="4"/>
      <c r="H273" s="4">
        <v>0</v>
      </c>
      <c r="I273" s="28">
        <f t="shared" si="32"/>
        <v>0</v>
      </c>
      <c r="J273" s="4"/>
      <c r="K273" s="4">
        <v>0</v>
      </c>
      <c r="L273" s="4">
        <f t="shared" si="33"/>
        <v>0</v>
      </c>
    </row>
    <row r="274" spans="2:12" s="7" customFormat="1" ht="36" hidden="1">
      <c r="B274" s="47" t="s">
        <v>448</v>
      </c>
      <c r="C274" s="3" t="s">
        <v>31</v>
      </c>
      <c r="D274" s="12" t="s">
        <v>14</v>
      </c>
      <c r="E274" s="12" t="s">
        <v>369</v>
      </c>
      <c r="F274" s="3"/>
      <c r="G274" s="6">
        <f>G275+G277</f>
        <v>0</v>
      </c>
      <c r="H274" s="6">
        <f>H275+H277</f>
        <v>0</v>
      </c>
      <c r="I274" s="28">
        <f t="shared" si="32"/>
        <v>0</v>
      </c>
      <c r="J274" s="6">
        <f>J275+J277</f>
        <v>0</v>
      </c>
      <c r="K274" s="6">
        <f>K275+K277</f>
        <v>0</v>
      </c>
      <c r="L274" s="6">
        <f t="shared" si="33"/>
        <v>0</v>
      </c>
    </row>
    <row r="275" spans="2:12" s="7" customFormat="1" ht="24" hidden="1">
      <c r="B275" s="47" t="s">
        <v>449</v>
      </c>
      <c r="C275" s="3" t="s">
        <v>31</v>
      </c>
      <c r="D275" s="12" t="s">
        <v>14</v>
      </c>
      <c r="E275" s="12" t="s">
        <v>450</v>
      </c>
      <c r="F275" s="3"/>
      <c r="G275" s="6">
        <f>G276</f>
        <v>0</v>
      </c>
      <c r="H275" s="6">
        <f>H276</f>
        <v>0</v>
      </c>
      <c r="I275" s="28">
        <f t="shared" si="32"/>
        <v>0</v>
      </c>
      <c r="J275" s="6">
        <f>J276</f>
        <v>0</v>
      </c>
      <c r="K275" s="6">
        <f>K276</f>
        <v>0</v>
      </c>
      <c r="L275" s="6">
        <f t="shared" si="33"/>
        <v>0</v>
      </c>
    </row>
    <row r="276" spans="2:12" s="7" customFormat="1" hidden="1">
      <c r="B276" s="47" t="s">
        <v>154</v>
      </c>
      <c r="C276" s="3" t="s">
        <v>31</v>
      </c>
      <c r="D276" s="12" t="s">
        <v>14</v>
      </c>
      <c r="E276" s="12" t="s">
        <v>450</v>
      </c>
      <c r="F276" s="3" t="s">
        <v>389</v>
      </c>
      <c r="G276" s="6"/>
      <c r="H276" s="6">
        <v>0</v>
      </c>
      <c r="I276" s="33">
        <f t="shared" si="32"/>
        <v>0</v>
      </c>
      <c r="J276" s="6"/>
      <c r="K276" s="6">
        <v>0</v>
      </c>
      <c r="L276" s="6">
        <f t="shared" si="33"/>
        <v>0</v>
      </c>
    </row>
    <row r="277" spans="2:12" s="7" customFormat="1" ht="24" hidden="1">
      <c r="B277" s="47" t="s">
        <v>449</v>
      </c>
      <c r="C277" s="3" t="s">
        <v>31</v>
      </c>
      <c r="D277" s="12" t="s">
        <v>14</v>
      </c>
      <c r="E277" s="12" t="s">
        <v>451</v>
      </c>
      <c r="F277" s="3"/>
      <c r="G277" s="6">
        <f>G278</f>
        <v>0</v>
      </c>
      <c r="H277" s="6">
        <f>H278</f>
        <v>0</v>
      </c>
      <c r="I277" s="33">
        <f t="shared" si="32"/>
        <v>0</v>
      </c>
      <c r="J277" s="6">
        <f>J278</f>
        <v>0</v>
      </c>
      <c r="K277" s="6">
        <f>K278</f>
        <v>0</v>
      </c>
      <c r="L277" s="6">
        <f t="shared" si="33"/>
        <v>0</v>
      </c>
    </row>
    <row r="278" spans="2:12" s="7" customFormat="1" hidden="1">
      <c r="B278" s="47" t="s">
        <v>154</v>
      </c>
      <c r="C278" s="3" t="s">
        <v>31</v>
      </c>
      <c r="D278" s="12" t="s">
        <v>14</v>
      </c>
      <c r="E278" s="12" t="s">
        <v>451</v>
      </c>
      <c r="F278" s="3" t="s">
        <v>389</v>
      </c>
      <c r="G278" s="6"/>
      <c r="H278" s="6">
        <v>0</v>
      </c>
      <c r="I278" s="28">
        <f t="shared" si="32"/>
        <v>0</v>
      </c>
      <c r="J278" s="6"/>
      <c r="K278" s="6">
        <v>0</v>
      </c>
      <c r="L278" s="6">
        <f t="shared" si="33"/>
        <v>0</v>
      </c>
    </row>
    <row r="279" spans="2:12" s="7" customFormat="1" ht="24" hidden="1">
      <c r="B279" s="47" t="s">
        <v>207</v>
      </c>
      <c r="C279" s="3" t="s">
        <v>31</v>
      </c>
      <c r="D279" s="3" t="s">
        <v>14</v>
      </c>
      <c r="E279" s="12" t="s">
        <v>208</v>
      </c>
      <c r="F279" s="3"/>
      <c r="G279" s="6">
        <f>G280</f>
        <v>0</v>
      </c>
      <c r="H279" s="6">
        <f>H280</f>
        <v>0</v>
      </c>
      <c r="I279" s="28">
        <f t="shared" si="32"/>
        <v>0</v>
      </c>
      <c r="J279" s="6">
        <f>J280</f>
        <v>0</v>
      </c>
      <c r="K279" s="6">
        <f>K280</f>
        <v>0</v>
      </c>
      <c r="L279" s="4">
        <f t="shared" si="33"/>
        <v>0</v>
      </c>
    </row>
    <row r="280" spans="2:12" s="7" customFormat="1" ht="24" hidden="1">
      <c r="B280" s="47" t="s">
        <v>228</v>
      </c>
      <c r="C280" s="3" t="s">
        <v>31</v>
      </c>
      <c r="D280" s="3" t="s">
        <v>14</v>
      </c>
      <c r="E280" s="12" t="s">
        <v>229</v>
      </c>
      <c r="F280" s="3"/>
      <c r="G280" s="6">
        <f>G283+G281</f>
        <v>0</v>
      </c>
      <c r="H280" s="6">
        <f>H283+H281</f>
        <v>0</v>
      </c>
      <c r="I280" s="28">
        <f t="shared" si="32"/>
        <v>0</v>
      </c>
      <c r="J280" s="6">
        <f>J283+J281</f>
        <v>0</v>
      </c>
      <c r="K280" s="6">
        <f>K283+K281</f>
        <v>0</v>
      </c>
      <c r="L280" s="4">
        <f t="shared" si="33"/>
        <v>0</v>
      </c>
    </row>
    <row r="281" spans="2:12" s="7" customFormat="1" hidden="1">
      <c r="B281" s="47" t="s">
        <v>406</v>
      </c>
      <c r="C281" s="3" t="s">
        <v>31</v>
      </c>
      <c r="D281" s="3" t="s">
        <v>14</v>
      </c>
      <c r="E281" s="12" t="s">
        <v>405</v>
      </c>
      <c r="F281" s="3"/>
      <c r="G281" s="6">
        <f t="shared" ref="G281:H281" si="34">G282</f>
        <v>0</v>
      </c>
      <c r="H281" s="6">
        <f t="shared" si="34"/>
        <v>0</v>
      </c>
      <c r="I281" s="28">
        <f t="shared" si="32"/>
        <v>0</v>
      </c>
      <c r="J281" s="6">
        <f t="shared" ref="J281:K281" si="35">J282</f>
        <v>0</v>
      </c>
      <c r="K281" s="6">
        <f t="shared" si="35"/>
        <v>0</v>
      </c>
      <c r="L281" s="6">
        <f t="shared" si="33"/>
        <v>0</v>
      </c>
    </row>
    <row r="282" spans="2:12" s="7" customFormat="1" ht="24" hidden="1">
      <c r="B282" s="47" t="s">
        <v>72</v>
      </c>
      <c r="C282" s="3" t="s">
        <v>31</v>
      </c>
      <c r="D282" s="3" t="s">
        <v>14</v>
      </c>
      <c r="E282" s="12" t="s">
        <v>405</v>
      </c>
      <c r="F282" s="3" t="s">
        <v>387</v>
      </c>
      <c r="G282" s="6"/>
      <c r="H282" s="4">
        <v>0</v>
      </c>
      <c r="I282" s="25">
        <f t="shared" si="32"/>
        <v>0</v>
      </c>
      <c r="J282" s="6"/>
      <c r="K282" s="4">
        <v>0</v>
      </c>
      <c r="L282" s="6">
        <f t="shared" si="33"/>
        <v>0</v>
      </c>
    </row>
    <row r="283" spans="2:12" s="7" customFormat="1" ht="36" hidden="1">
      <c r="B283" s="47" t="s">
        <v>230</v>
      </c>
      <c r="C283" s="3" t="s">
        <v>31</v>
      </c>
      <c r="D283" s="3" t="s">
        <v>14</v>
      </c>
      <c r="E283" s="12" t="s">
        <v>231</v>
      </c>
      <c r="F283" s="3"/>
      <c r="G283" s="6">
        <f>G284</f>
        <v>0</v>
      </c>
      <c r="H283" s="6">
        <f>H284</f>
        <v>0</v>
      </c>
      <c r="I283" s="33">
        <f t="shared" si="32"/>
        <v>0</v>
      </c>
      <c r="J283" s="6">
        <f>J284</f>
        <v>0</v>
      </c>
      <c r="K283" s="6">
        <f>K284</f>
        <v>0</v>
      </c>
      <c r="L283" s="4">
        <f t="shared" si="33"/>
        <v>0</v>
      </c>
    </row>
    <row r="284" spans="2:12" s="7" customFormat="1" hidden="1">
      <c r="B284" s="47" t="s">
        <v>154</v>
      </c>
      <c r="C284" s="3" t="s">
        <v>31</v>
      </c>
      <c r="D284" s="3" t="s">
        <v>14</v>
      </c>
      <c r="E284" s="12" t="s">
        <v>231</v>
      </c>
      <c r="F284" s="12">
        <v>500</v>
      </c>
      <c r="G284" s="6"/>
      <c r="H284" s="4">
        <v>0</v>
      </c>
      <c r="I284" s="33">
        <f t="shared" si="32"/>
        <v>0</v>
      </c>
      <c r="J284" s="6"/>
      <c r="K284" s="4">
        <v>0</v>
      </c>
      <c r="L284" s="4">
        <f t="shared" si="33"/>
        <v>0</v>
      </c>
    </row>
    <row r="285" spans="2:12">
      <c r="B285" s="47" t="s">
        <v>232</v>
      </c>
      <c r="C285" s="21" t="s">
        <v>23</v>
      </c>
      <c r="D285" s="27"/>
      <c r="E285" s="30"/>
      <c r="F285" s="30"/>
      <c r="G285" s="25">
        <f>G286+G306+G385+G396+G409</f>
        <v>317251116</v>
      </c>
      <c r="H285" s="25">
        <f>H286+H306+H385+H396+H409</f>
        <v>-14763092.77</v>
      </c>
      <c r="I285" s="25">
        <f>G285+H285</f>
        <v>302488023.23000002</v>
      </c>
      <c r="J285" s="25">
        <f>J286+J306+J385+J396+J409</f>
        <v>313952416</v>
      </c>
      <c r="K285" s="25">
        <f>K286+K306+K385+K396+K409</f>
        <v>-14895632</v>
      </c>
      <c r="L285" s="25">
        <f>J285+K285</f>
        <v>299056784</v>
      </c>
    </row>
    <row r="286" spans="2:12">
      <c r="B286" s="47" t="s">
        <v>35</v>
      </c>
      <c r="C286" s="27" t="s">
        <v>23</v>
      </c>
      <c r="D286" s="27" t="s">
        <v>10</v>
      </c>
      <c r="E286" s="21"/>
      <c r="F286" s="21"/>
      <c r="G286" s="28">
        <f>G287+G296+G303</f>
        <v>85379701</v>
      </c>
      <c r="H286" s="4">
        <f>H287+H296+H303</f>
        <v>-1521310</v>
      </c>
      <c r="I286" s="28">
        <f t="shared" ref="I286:I295" si="36">G286+H286</f>
        <v>83858391</v>
      </c>
      <c r="J286" s="28">
        <f>J287+J296+J303</f>
        <v>83998078</v>
      </c>
      <c r="K286" s="4">
        <f>K287+K296+K303</f>
        <v>-1521310</v>
      </c>
      <c r="L286" s="4">
        <f t="shared" ref="L286:L394" si="37">J286+K286</f>
        <v>82476768</v>
      </c>
    </row>
    <row r="287" spans="2:12">
      <c r="B287" s="47" t="s">
        <v>490</v>
      </c>
      <c r="C287" s="27" t="s">
        <v>23</v>
      </c>
      <c r="D287" s="27" t="s">
        <v>10</v>
      </c>
      <c r="E287" s="30" t="s">
        <v>234</v>
      </c>
      <c r="F287" s="27"/>
      <c r="G287" s="28">
        <f>G288+G290+G292+G294</f>
        <v>85379701</v>
      </c>
      <c r="H287" s="28">
        <f>H288+H290+H292+H294</f>
        <v>-1521310</v>
      </c>
      <c r="I287" s="33">
        <f t="shared" si="36"/>
        <v>83858391</v>
      </c>
      <c r="J287" s="28">
        <f t="shared" ref="J287:K287" si="38">J288+J290+J292+J294</f>
        <v>83998078</v>
      </c>
      <c r="K287" s="28">
        <f t="shared" si="38"/>
        <v>-1521310</v>
      </c>
      <c r="L287" s="4">
        <f t="shared" si="37"/>
        <v>82476768</v>
      </c>
    </row>
    <row r="288" spans="2:12" ht="24">
      <c r="B288" s="47" t="s">
        <v>235</v>
      </c>
      <c r="C288" s="27" t="s">
        <v>23</v>
      </c>
      <c r="D288" s="27" t="s">
        <v>10</v>
      </c>
      <c r="E288" s="30" t="s">
        <v>236</v>
      </c>
      <c r="F288" s="27"/>
      <c r="G288" s="28">
        <f>G289</f>
        <v>31069001</v>
      </c>
      <c r="H288" s="4">
        <f>H289</f>
        <v>0</v>
      </c>
      <c r="I288" s="33">
        <f t="shared" si="36"/>
        <v>31069001</v>
      </c>
      <c r="J288" s="28">
        <f>J289</f>
        <v>29687378</v>
      </c>
      <c r="K288" s="4">
        <f>K289</f>
        <v>0</v>
      </c>
      <c r="L288" s="4">
        <f t="shared" si="37"/>
        <v>29687378</v>
      </c>
    </row>
    <row r="289" spans="2:12" ht="24">
      <c r="B289" s="47" t="s">
        <v>237</v>
      </c>
      <c r="C289" s="27" t="s">
        <v>23</v>
      </c>
      <c r="D289" s="27" t="s">
        <v>10</v>
      </c>
      <c r="E289" s="30" t="s">
        <v>236</v>
      </c>
      <c r="F289" s="30">
        <v>600</v>
      </c>
      <c r="G289" s="28">
        <f>29864333+300000+904668</f>
        <v>31069001</v>
      </c>
      <c r="H289" s="4"/>
      <c r="I289" s="33">
        <f t="shared" si="36"/>
        <v>31069001</v>
      </c>
      <c r="J289" s="28">
        <f>28482710+300000+904668</f>
        <v>29687378</v>
      </c>
      <c r="K289" s="4"/>
      <c r="L289" s="4">
        <f t="shared" si="37"/>
        <v>29687378</v>
      </c>
    </row>
    <row r="290" spans="2:12">
      <c r="B290" s="47" t="s">
        <v>238</v>
      </c>
      <c r="C290" s="27" t="s">
        <v>23</v>
      </c>
      <c r="D290" s="27" t="s">
        <v>10</v>
      </c>
      <c r="E290" s="30" t="s">
        <v>239</v>
      </c>
      <c r="F290" s="30"/>
      <c r="G290" s="28">
        <f>G291</f>
        <v>54310700</v>
      </c>
      <c r="H290" s="4">
        <f>H291</f>
        <v>-1662310</v>
      </c>
      <c r="I290" s="28">
        <f t="shared" si="36"/>
        <v>52648390</v>
      </c>
      <c r="J290" s="28">
        <f>J291</f>
        <v>54310700</v>
      </c>
      <c r="K290" s="4">
        <f>K291</f>
        <v>-1662310</v>
      </c>
      <c r="L290" s="4">
        <f t="shared" si="37"/>
        <v>52648390</v>
      </c>
    </row>
    <row r="291" spans="2:12" ht="24">
      <c r="B291" s="47" t="s">
        <v>237</v>
      </c>
      <c r="C291" s="27" t="s">
        <v>23</v>
      </c>
      <c r="D291" s="27" t="s">
        <v>10</v>
      </c>
      <c r="E291" s="30" t="s">
        <v>239</v>
      </c>
      <c r="F291" s="30">
        <v>600</v>
      </c>
      <c r="G291" s="28">
        <v>54310700</v>
      </c>
      <c r="H291" s="4">
        <v>-1662310</v>
      </c>
      <c r="I291" s="28">
        <f t="shared" si="36"/>
        <v>52648390</v>
      </c>
      <c r="J291" s="28">
        <v>54310700</v>
      </c>
      <c r="K291" s="4">
        <v>-1662310</v>
      </c>
      <c r="L291" s="4">
        <f t="shared" si="37"/>
        <v>52648390</v>
      </c>
    </row>
    <row r="292" spans="2:12" s="7" customFormat="1" ht="36">
      <c r="B292" s="47" t="s">
        <v>240</v>
      </c>
      <c r="C292" s="3" t="s">
        <v>23</v>
      </c>
      <c r="D292" s="3" t="s">
        <v>10</v>
      </c>
      <c r="E292" s="12" t="s">
        <v>241</v>
      </c>
      <c r="F292" s="12"/>
      <c r="G292" s="4">
        <f>G293</f>
        <v>0</v>
      </c>
      <c r="H292" s="4">
        <f>H293</f>
        <v>141000</v>
      </c>
      <c r="I292" s="28">
        <f t="shared" si="36"/>
        <v>141000</v>
      </c>
      <c r="J292" s="4">
        <f>J293</f>
        <v>0</v>
      </c>
      <c r="K292" s="4">
        <f>K293</f>
        <v>141000</v>
      </c>
      <c r="L292" s="4">
        <f t="shared" si="37"/>
        <v>141000</v>
      </c>
    </row>
    <row r="293" spans="2:12" s="7" customFormat="1" ht="24">
      <c r="B293" s="47" t="s">
        <v>237</v>
      </c>
      <c r="C293" s="3" t="s">
        <v>23</v>
      </c>
      <c r="D293" s="3" t="s">
        <v>10</v>
      </c>
      <c r="E293" s="12" t="s">
        <v>241</v>
      </c>
      <c r="F293" s="12">
        <v>600</v>
      </c>
      <c r="G293" s="4">
        <v>0</v>
      </c>
      <c r="H293" s="4">
        <v>141000</v>
      </c>
      <c r="I293" s="28">
        <f t="shared" si="36"/>
        <v>141000</v>
      </c>
      <c r="J293" s="4">
        <v>0</v>
      </c>
      <c r="K293" s="4">
        <v>141000</v>
      </c>
      <c r="L293" s="4">
        <f t="shared" si="37"/>
        <v>141000</v>
      </c>
    </row>
    <row r="294" spans="2:12" s="7" customFormat="1" ht="36" hidden="1">
      <c r="B294" s="47" t="s">
        <v>422</v>
      </c>
      <c r="C294" s="3" t="s">
        <v>23</v>
      </c>
      <c r="D294" s="12" t="s">
        <v>10</v>
      </c>
      <c r="E294" s="12" t="s">
        <v>418</v>
      </c>
      <c r="F294" s="3"/>
      <c r="G294" s="6">
        <f>G295</f>
        <v>0</v>
      </c>
      <c r="H294" s="6">
        <f>H295</f>
        <v>0</v>
      </c>
      <c r="I294" s="33">
        <f t="shared" si="36"/>
        <v>0</v>
      </c>
      <c r="J294" s="6">
        <f>J295</f>
        <v>0</v>
      </c>
      <c r="K294" s="6">
        <f>K295</f>
        <v>0</v>
      </c>
      <c r="L294" s="6">
        <f t="shared" si="37"/>
        <v>0</v>
      </c>
    </row>
    <row r="295" spans="2:12" s="7" customFormat="1" ht="24" hidden="1">
      <c r="B295" s="47" t="s">
        <v>237</v>
      </c>
      <c r="C295" s="3" t="s">
        <v>23</v>
      </c>
      <c r="D295" s="12" t="s">
        <v>10</v>
      </c>
      <c r="E295" s="12" t="s">
        <v>418</v>
      </c>
      <c r="F295" s="3" t="s">
        <v>400</v>
      </c>
      <c r="G295" s="6"/>
      <c r="H295" s="4">
        <v>0</v>
      </c>
      <c r="I295" s="33">
        <f t="shared" si="36"/>
        <v>0</v>
      </c>
      <c r="J295" s="6"/>
      <c r="K295" s="4">
        <v>0</v>
      </c>
      <c r="L295" s="6">
        <f t="shared" si="37"/>
        <v>0</v>
      </c>
    </row>
    <row r="296" spans="2:12" s="7" customFormat="1" ht="36" hidden="1">
      <c r="B296" s="47" t="s">
        <v>113</v>
      </c>
      <c r="C296" s="3" t="s">
        <v>23</v>
      </c>
      <c r="D296" s="3" t="s">
        <v>10</v>
      </c>
      <c r="E296" s="12" t="s">
        <v>114</v>
      </c>
      <c r="F296" s="3"/>
      <c r="G296" s="6">
        <f t="shared" ref="G296:L296" si="39">G298+G300</f>
        <v>0</v>
      </c>
      <c r="H296" s="6">
        <f t="shared" si="39"/>
        <v>0</v>
      </c>
      <c r="I296" s="33">
        <f t="shared" si="39"/>
        <v>0</v>
      </c>
      <c r="J296" s="6">
        <f t="shared" si="39"/>
        <v>0</v>
      </c>
      <c r="K296" s="6">
        <f t="shared" si="39"/>
        <v>0</v>
      </c>
      <c r="L296" s="6">
        <f t="shared" si="39"/>
        <v>0</v>
      </c>
    </row>
    <row r="297" spans="2:12" s="7" customFormat="1" ht="24" hidden="1">
      <c r="B297" s="47" t="s">
        <v>242</v>
      </c>
      <c r="C297" s="3" t="s">
        <v>23</v>
      </c>
      <c r="D297" s="3" t="s">
        <v>10</v>
      </c>
      <c r="E297" s="12" t="s">
        <v>243</v>
      </c>
      <c r="F297" s="3"/>
      <c r="G297" s="6">
        <f>G298</f>
        <v>0</v>
      </c>
      <c r="H297" s="6">
        <f>H298</f>
        <v>0</v>
      </c>
      <c r="I297" s="28">
        <f t="shared" ref="I297:I312" si="40">G297+H297</f>
        <v>0</v>
      </c>
      <c r="J297" s="6">
        <f>J298</f>
        <v>0</v>
      </c>
      <c r="K297" s="6">
        <f>K298</f>
        <v>0</v>
      </c>
      <c r="L297" s="4">
        <f t="shared" si="37"/>
        <v>0</v>
      </c>
    </row>
    <row r="298" spans="2:12" s="7" customFormat="1" ht="36" hidden="1">
      <c r="B298" s="47" t="s">
        <v>244</v>
      </c>
      <c r="C298" s="3" t="s">
        <v>23</v>
      </c>
      <c r="D298" s="3" t="s">
        <v>10</v>
      </c>
      <c r="E298" s="12" t="s">
        <v>245</v>
      </c>
      <c r="F298" s="3"/>
      <c r="G298" s="6">
        <f>G299</f>
        <v>0</v>
      </c>
      <c r="H298" s="6">
        <f>H299</f>
        <v>0</v>
      </c>
      <c r="I298" s="33">
        <f t="shared" si="40"/>
        <v>0</v>
      </c>
      <c r="J298" s="6">
        <f>J299</f>
        <v>0</v>
      </c>
      <c r="K298" s="6">
        <f>K299</f>
        <v>0</v>
      </c>
      <c r="L298" s="4">
        <f t="shared" si="37"/>
        <v>0</v>
      </c>
    </row>
    <row r="299" spans="2:12" s="7" customFormat="1" ht="24" hidden="1">
      <c r="B299" s="47" t="s">
        <v>225</v>
      </c>
      <c r="C299" s="3" t="s">
        <v>23</v>
      </c>
      <c r="D299" s="3" t="s">
        <v>10</v>
      </c>
      <c r="E299" s="12" t="s">
        <v>245</v>
      </c>
      <c r="F299" s="12">
        <v>400</v>
      </c>
      <c r="G299" s="4"/>
      <c r="H299" s="4">
        <v>0</v>
      </c>
      <c r="I299" s="33">
        <f t="shared" si="40"/>
        <v>0</v>
      </c>
      <c r="J299" s="4"/>
      <c r="K299" s="4">
        <v>0</v>
      </c>
      <c r="L299" s="4">
        <f t="shared" si="37"/>
        <v>0</v>
      </c>
    </row>
    <row r="300" spans="2:12" s="7" customFormat="1" ht="24" hidden="1">
      <c r="B300" s="47" t="s">
        <v>402</v>
      </c>
      <c r="C300" s="3" t="s">
        <v>23</v>
      </c>
      <c r="D300" s="12" t="s">
        <v>10</v>
      </c>
      <c r="E300" s="12" t="s">
        <v>401</v>
      </c>
      <c r="F300" s="3"/>
      <c r="G300" s="4">
        <f>G301+G302</f>
        <v>0</v>
      </c>
      <c r="H300" s="4">
        <f>H301+H302</f>
        <v>0</v>
      </c>
      <c r="I300" s="33">
        <f t="shared" si="40"/>
        <v>0</v>
      </c>
      <c r="J300" s="4">
        <f>J301+J302</f>
        <v>0</v>
      </c>
      <c r="K300" s="4">
        <f>K301+K302</f>
        <v>0</v>
      </c>
      <c r="L300" s="4">
        <f t="shared" si="37"/>
        <v>0</v>
      </c>
    </row>
    <row r="301" spans="2:12" s="7" customFormat="1" ht="24" hidden="1">
      <c r="B301" s="47" t="s">
        <v>72</v>
      </c>
      <c r="C301" s="3" t="s">
        <v>23</v>
      </c>
      <c r="D301" s="12" t="s">
        <v>10</v>
      </c>
      <c r="E301" s="12" t="s">
        <v>401</v>
      </c>
      <c r="F301" s="3" t="s">
        <v>387</v>
      </c>
      <c r="G301" s="4"/>
      <c r="H301" s="4">
        <v>0</v>
      </c>
      <c r="I301" s="28">
        <f t="shared" si="40"/>
        <v>0</v>
      </c>
      <c r="J301" s="4"/>
      <c r="K301" s="4">
        <v>0</v>
      </c>
      <c r="L301" s="4">
        <f t="shared" si="37"/>
        <v>0</v>
      </c>
    </row>
    <row r="302" spans="2:12" s="7" customFormat="1" ht="24" hidden="1">
      <c r="B302" s="47" t="s">
        <v>237</v>
      </c>
      <c r="C302" s="3" t="s">
        <v>23</v>
      </c>
      <c r="D302" s="12" t="s">
        <v>10</v>
      </c>
      <c r="E302" s="12" t="s">
        <v>401</v>
      </c>
      <c r="F302" s="3" t="s">
        <v>400</v>
      </c>
      <c r="G302" s="4"/>
      <c r="H302" s="4">
        <v>0</v>
      </c>
      <c r="I302" s="25">
        <f t="shared" si="40"/>
        <v>0</v>
      </c>
      <c r="J302" s="4"/>
      <c r="K302" s="4">
        <v>0</v>
      </c>
      <c r="L302" s="4">
        <f t="shared" si="37"/>
        <v>0</v>
      </c>
    </row>
    <row r="303" spans="2:12" s="7" customFormat="1" ht="48" hidden="1">
      <c r="B303" s="47" t="s">
        <v>262</v>
      </c>
      <c r="C303" s="3" t="s">
        <v>23</v>
      </c>
      <c r="D303" s="12" t="s">
        <v>10</v>
      </c>
      <c r="E303" s="12" t="s">
        <v>263</v>
      </c>
      <c r="F303" s="3"/>
      <c r="G303" s="4">
        <f>G304</f>
        <v>0</v>
      </c>
      <c r="H303" s="4">
        <f>H304</f>
        <v>0</v>
      </c>
      <c r="I303" s="33">
        <f t="shared" si="40"/>
        <v>0</v>
      </c>
      <c r="J303" s="4">
        <f>J304</f>
        <v>0</v>
      </c>
      <c r="K303" s="4">
        <f>K304</f>
        <v>0</v>
      </c>
      <c r="L303" s="4">
        <f t="shared" si="37"/>
        <v>0</v>
      </c>
    </row>
    <row r="304" spans="2:12" s="7" customFormat="1" ht="24" hidden="1">
      <c r="B304" s="47" t="s">
        <v>399</v>
      </c>
      <c r="C304" s="3" t="s">
        <v>23</v>
      </c>
      <c r="D304" s="12" t="s">
        <v>10</v>
      </c>
      <c r="E304" s="12" t="s">
        <v>398</v>
      </c>
      <c r="F304" s="3"/>
      <c r="G304" s="4">
        <f>G305</f>
        <v>0</v>
      </c>
      <c r="H304" s="4">
        <f>H305</f>
        <v>0</v>
      </c>
      <c r="I304" s="33">
        <f t="shared" si="40"/>
        <v>0</v>
      </c>
      <c r="J304" s="4">
        <f>J305</f>
        <v>0</v>
      </c>
      <c r="K304" s="4">
        <f>K305</f>
        <v>0</v>
      </c>
      <c r="L304" s="4">
        <f t="shared" si="37"/>
        <v>0</v>
      </c>
    </row>
    <row r="305" spans="2:12" s="7" customFormat="1" ht="24" hidden="1">
      <c r="B305" s="47" t="s">
        <v>237</v>
      </c>
      <c r="C305" s="3" t="s">
        <v>23</v>
      </c>
      <c r="D305" s="12" t="s">
        <v>10</v>
      </c>
      <c r="E305" s="12" t="s">
        <v>398</v>
      </c>
      <c r="F305" s="3" t="s">
        <v>400</v>
      </c>
      <c r="G305" s="4"/>
      <c r="H305" s="4">
        <v>0</v>
      </c>
      <c r="I305" s="33">
        <f t="shared" si="40"/>
        <v>0</v>
      </c>
      <c r="J305" s="4"/>
      <c r="K305" s="4">
        <v>0</v>
      </c>
      <c r="L305" s="4">
        <f t="shared" si="37"/>
        <v>0</v>
      </c>
    </row>
    <row r="306" spans="2:12">
      <c r="B306" s="47" t="s">
        <v>36</v>
      </c>
      <c r="C306" s="27" t="s">
        <v>23</v>
      </c>
      <c r="D306" s="27" t="s">
        <v>11</v>
      </c>
      <c r="E306" s="27"/>
      <c r="F306" s="27"/>
      <c r="G306" s="28">
        <f>G310+G328+G331+G356+G367+G307+G341+G364+G361</f>
        <v>213613077</v>
      </c>
      <c r="H306" s="4">
        <f>H310+H328+H331+H356+H367+H307+H341+H364+H361</f>
        <v>-17744492.77</v>
      </c>
      <c r="I306" s="33">
        <f t="shared" si="40"/>
        <v>195868584.22999999</v>
      </c>
      <c r="J306" s="28">
        <f>J310+J328+J331+J356+J367+J307+J341+J364+J361</f>
        <v>211698700</v>
      </c>
      <c r="K306" s="4">
        <f>K310+K328+K331+K356+K367+K307+K341+K364+K361</f>
        <v>-17877032</v>
      </c>
      <c r="L306" s="4">
        <f t="shared" si="37"/>
        <v>193821668</v>
      </c>
    </row>
    <row r="307" spans="2:12" ht="24">
      <c r="B307" s="47" t="s">
        <v>270</v>
      </c>
      <c r="C307" s="27" t="s">
        <v>23</v>
      </c>
      <c r="D307" s="27" t="s">
        <v>11</v>
      </c>
      <c r="E307" s="30" t="s">
        <v>271</v>
      </c>
      <c r="F307" s="27"/>
      <c r="G307" s="28">
        <f>G308</f>
        <v>4182419</v>
      </c>
      <c r="H307" s="4">
        <f>H308</f>
        <v>-4182419</v>
      </c>
      <c r="I307" s="28">
        <f t="shared" si="40"/>
        <v>0</v>
      </c>
      <c r="J307" s="28">
        <f>J308</f>
        <v>3983250</v>
      </c>
      <c r="K307" s="4">
        <f>K308</f>
        <v>-3983250</v>
      </c>
      <c r="L307" s="4">
        <f t="shared" si="37"/>
        <v>0</v>
      </c>
    </row>
    <row r="308" spans="2:12" ht="24">
      <c r="B308" s="47" t="s">
        <v>272</v>
      </c>
      <c r="C308" s="27" t="s">
        <v>23</v>
      </c>
      <c r="D308" s="27" t="s">
        <v>11</v>
      </c>
      <c r="E308" s="30" t="s">
        <v>273</v>
      </c>
      <c r="F308" s="27"/>
      <c r="G308" s="28">
        <f>G309</f>
        <v>4182419</v>
      </c>
      <c r="H308" s="4">
        <f>H309</f>
        <v>-4182419</v>
      </c>
      <c r="I308" s="33">
        <f t="shared" si="40"/>
        <v>0</v>
      </c>
      <c r="J308" s="28">
        <f>J309</f>
        <v>3983250</v>
      </c>
      <c r="K308" s="4">
        <f>K309</f>
        <v>-3983250</v>
      </c>
      <c r="L308" s="4">
        <f t="shared" si="37"/>
        <v>0</v>
      </c>
    </row>
    <row r="309" spans="2:12" ht="24">
      <c r="B309" s="47" t="s">
        <v>237</v>
      </c>
      <c r="C309" s="27" t="s">
        <v>23</v>
      </c>
      <c r="D309" s="27" t="s">
        <v>11</v>
      </c>
      <c r="E309" s="30" t="s">
        <v>273</v>
      </c>
      <c r="F309" s="30">
        <v>600</v>
      </c>
      <c r="G309" s="28">
        <v>4182419</v>
      </c>
      <c r="H309" s="4">
        <v>-4182419</v>
      </c>
      <c r="I309" s="28">
        <f t="shared" si="40"/>
        <v>0</v>
      </c>
      <c r="J309" s="28">
        <v>3983250</v>
      </c>
      <c r="K309" s="4">
        <v>-3983250</v>
      </c>
      <c r="L309" s="4">
        <f t="shared" si="37"/>
        <v>0</v>
      </c>
    </row>
    <row r="310" spans="2:12">
      <c r="B310" s="47" t="s">
        <v>489</v>
      </c>
      <c r="C310" s="27" t="s">
        <v>23</v>
      </c>
      <c r="D310" s="27" t="s">
        <v>11</v>
      </c>
      <c r="E310" s="30" t="s">
        <v>247</v>
      </c>
      <c r="F310" s="30"/>
      <c r="G310" s="28">
        <f>G311+G318+G324+G326+G316+G320++G313+G322</f>
        <v>192179852</v>
      </c>
      <c r="H310" s="4">
        <f>H311+H318+H324+H326+H316+H320++H313+H322</f>
        <v>-3015900</v>
      </c>
      <c r="I310" s="33">
        <f t="shared" si="40"/>
        <v>189163952</v>
      </c>
      <c r="J310" s="28">
        <f>J311+J318+J324+J326+J316+J320++J313+J322</f>
        <v>196837568</v>
      </c>
      <c r="K310" s="4">
        <f>K311+K318+K324+K326+K316+K320++K313+K322</f>
        <v>-3015900</v>
      </c>
      <c r="L310" s="4">
        <f t="shared" si="37"/>
        <v>193821668</v>
      </c>
    </row>
    <row r="311" spans="2:12" ht="24">
      <c r="B311" s="47" t="s">
        <v>286</v>
      </c>
      <c r="C311" s="27" t="s">
        <v>23</v>
      </c>
      <c r="D311" s="27" t="s">
        <v>11</v>
      </c>
      <c r="E311" s="30" t="s">
        <v>248</v>
      </c>
      <c r="F311" s="30"/>
      <c r="G311" s="28">
        <f>G312</f>
        <v>53497802</v>
      </c>
      <c r="H311" s="4">
        <f>H312</f>
        <v>0</v>
      </c>
      <c r="I311" s="33">
        <f t="shared" si="40"/>
        <v>53497802</v>
      </c>
      <c r="J311" s="28">
        <f>J312</f>
        <v>58167668</v>
      </c>
      <c r="K311" s="4">
        <f>K312</f>
        <v>0</v>
      </c>
      <c r="L311" s="4">
        <f t="shared" si="37"/>
        <v>58167668</v>
      </c>
    </row>
    <row r="312" spans="2:12" ht="24">
      <c r="B312" s="47" t="s">
        <v>237</v>
      </c>
      <c r="C312" s="27" t="s">
        <v>23</v>
      </c>
      <c r="D312" s="27" t="s">
        <v>11</v>
      </c>
      <c r="E312" s="30" t="s">
        <v>248</v>
      </c>
      <c r="F312" s="30">
        <v>600</v>
      </c>
      <c r="G312" s="28">
        <f>59497802-6000000</f>
        <v>53497802</v>
      </c>
      <c r="H312" s="4">
        <v>0</v>
      </c>
      <c r="I312" s="33">
        <f t="shared" si="40"/>
        <v>53497802</v>
      </c>
      <c r="J312" s="28">
        <v>58167668</v>
      </c>
      <c r="K312" s="4">
        <v>0</v>
      </c>
      <c r="L312" s="4">
        <f t="shared" si="37"/>
        <v>58167668</v>
      </c>
    </row>
    <row r="313" spans="2:12" s="7" customFormat="1" ht="36" hidden="1">
      <c r="B313" s="47" t="s">
        <v>404</v>
      </c>
      <c r="C313" s="3" t="s">
        <v>23</v>
      </c>
      <c r="D313" s="12" t="s">
        <v>11</v>
      </c>
      <c r="E313" s="12" t="s">
        <v>403</v>
      </c>
      <c r="F313" s="3"/>
      <c r="G313" s="4">
        <f>G315+G314</f>
        <v>0</v>
      </c>
      <c r="H313" s="4">
        <f>H315+H314</f>
        <v>0</v>
      </c>
      <c r="I313" s="28">
        <f>G313+H313</f>
        <v>0</v>
      </c>
      <c r="J313" s="4">
        <f>J315+J314</f>
        <v>0</v>
      </c>
      <c r="K313" s="4">
        <f>K315+K314</f>
        <v>0</v>
      </c>
      <c r="L313" s="4">
        <f>J313+K313</f>
        <v>0</v>
      </c>
    </row>
    <row r="314" spans="2:12" s="7" customFormat="1" ht="24" hidden="1">
      <c r="B314" s="47" t="s">
        <v>72</v>
      </c>
      <c r="C314" s="3" t="s">
        <v>23</v>
      </c>
      <c r="D314" s="12" t="s">
        <v>11</v>
      </c>
      <c r="E314" s="12" t="s">
        <v>403</v>
      </c>
      <c r="F314" s="3" t="s">
        <v>387</v>
      </c>
      <c r="G314" s="4"/>
      <c r="H314" s="4">
        <v>0</v>
      </c>
      <c r="I314" s="28">
        <f>G314+H314</f>
        <v>0</v>
      </c>
      <c r="J314" s="4"/>
      <c r="K314" s="4">
        <v>0</v>
      </c>
      <c r="L314" s="4">
        <f>J314+K314</f>
        <v>0</v>
      </c>
    </row>
    <row r="315" spans="2:12" s="7" customFormat="1" ht="24" hidden="1">
      <c r="B315" s="47" t="s">
        <v>237</v>
      </c>
      <c r="C315" s="3" t="s">
        <v>23</v>
      </c>
      <c r="D315" s="12" t="s">
        <v>11</v>
      </c>
      <c r="E315" s="12" t="s">
        <v>403</v>
      </c>
      <c r="F315" s="3" t="s">
        <v>400</v>
      </c>
      <c r="G315" s="4"/>
      <c r="H315" s="4">
        <v>0</v>
      </c>
      <c r="I315" s="28">
        <f>G315+H315</f>
        <v>0</v>
      </c>
      <c r="J315" s="4"/>
      <c r="K315" s="4">
        <v>0</v>
      </c>
      <c r="L315" s="4">
        <f>J315+K315</f>
        <v>0</v>
      </c>
    </row>
    <row r="316" spans="2:12" s="7" customFormat="1" hidden="1">
      <c r="B316" s="47" t="s">
        <v>253</v>
      </c>
      <c r="C316" s="3" t="s">
        <v>23</v>
      </c>
      <c r="D316" s="3" t="s">
        <v>11</v>
      </c>
      <c r="E316" s="12" t="s">
        <v>254</v>
      </c>
      <c r="F316" s="12"/>
      <c r="G316" s="4">
        <f>G317</f>
        <v>0</v>
      </c>
      <c r="H316" s="4">
        <f>H317</f>
        <v>0</v>
      </c>
      <c r="I316" s="28">
        <f>G316+H316</f>
        <v>0</v>
      </c>
      <c r="J316" s="4">
        <f>J317</f>
        <v>0</v>
      </c>
      <c r="K316" s="4">
        <f>K317</f>
        <v>0</v>
      </c>
      <c r="L316" s="4">
        <f>J316+K316</f>
        <v>0</v>
      </c>
    </row>
    <row r="317" spans="2:12" s="7" customFormat="1" ht="24" hidden="1">
      <c r="B317" s="47" t="s">
        <v>237</v>
      </c>
      <c r="C317" s="3" t="s">
        <v>23</v>
      </c>
      <c r="D317" s="3" t="s">
        <v>11</v>
      </c>
      <c r="E317" s="12" t="s">
        <v>254</v>
      </c>
      <c r="F317" s="12">
        <v>600</v>
      </c>
      <c r="G317" s="4"/>
      <c r="H317" s="4">
        <v>0</v>
      </c>
      <c r="I317" s="28">
        <f>G317+H317</f>
        <v>0</v>
      </c>
      <c r="J317" s="4"/>
      <c r="K317" s="4">
        <v>0</v>
      </c>
      <c r="L317" s="4">
        <f>J317+K317</f>
        <v>0</v>
      </c>
    </row>
    <row r="318" spans="2:12">
      <c r="B318" s="47" t="s">
        <v>238</v>
      </c>
      <c r="C318" s="27" t="s">
        <v>23</v>
      </c>
      <c r="D318" s="27" t="s">
        <v>11</v>
      </c>
      <c r="E318" s="30" t="s">
        <v>249</v>
      </c>
      <c r="F318" s="30"/>
      <c r="G318" s="28">
        <f>G319</f>
        <v>133854300</v>
      </c>
      <c r="H318" s="4">
        <f>H319</f>
        <v>-2874900</v>
      </c>
      <c r="I318" s="28">
        <f t="shared" ref="I318:I319" si="41">G318+H318</f>
        <v>130979400</v>
      </c>
      <c r="J318" s="28">
        <f>J319</f>
        <v>133854300</v>
      </c>
      <c r="K318" s="4">
        <f>K319</f>
        <v>-2874900</v>
      </c>
      <c r="L318" s="4">
        <f t="shared" si="37"/>
        <v>130979400</v>
      </c>
    </row>
    <row r="319" spans="2:12" ht="24">
      <c r="B319" s="47" t="s">
        <v>237</v>
      </c>
      <c r="C319" s="27" t="s">
        <v>23</v>
      </c>
      <c r="D319" s="27" t="s">
        <v>11</v>
      </c>
      <c r="E319" s="30" t="s">
        <v>249</v>
      </c>
      <c r="F319" s="30">
        <v>600</v>
      </c>
      <c r="G319" s="28">
        <v>133854300</v>
      </c>
      <c r="H319" s="4">
        <v>-2874900</v>
      </c>
      <c r="I319" s="28">
        <f t="shared" si="41"/>
        <v>130979400</v>
      </c>
      <c r="J319" s="28">
        <v>133854300</v>
      </c>
      <c r="K319" s="4">
        <v>-2874900</v>
      </c>
      <c r="L319" s="4">
        <f t="shared" si="37"/>
        <v>130979400</v>
      </c>
    </row>
    <row r="320" spans="2:12" ht="24">
      <c r="B320" s="47" t="s">
        <v>255</v>
      </c>
      <c r="C320" s="27" t="s">
        <v>23</v>
      </c>
      <c r="D320" s="27" t="s">
        <v>11</v>
      </c>
      <c r="E320" s="30" t="s">
        <v>256</v>
      </c>
      <c r="F320" s="30"/>
      <c r="G320" s="28">
        <f>G321</f>
        <v>2729700</v>
      </c>
      <c r="H320" s="4">
        <f>H321</f>
        <v>0</v>
      </c>
      <c r="I320" s="28">
        <f>G320+H320</f>
        <v>2729700</v>
      </c>
      <c r="J320" s="28">
        <f>J321</f>
        <v>2729700</v>
      </c>
      <c r="K320" s="4">
        <f>K321</f>
        <v>0</v>
      </c>
      <c r="L320" s="4">
        <f>J320+K320</f>
        <v>2729700</v>
      </c>
    </row>
    <row r="321" spans="2:12" ht="24">
      <c r="B321" s="47" t="s">
        <v>237</v>
      </c>
      <c r="C321" s="27" t="s">
        <v>23</v>
      </c>
      <c r="D321" s="27" t="s">
        <v>11</v>
      </c>
      <c r="E321" s="30" t="s">
        <v>256</v>
      </c>
      <c r="F321" s="30">
        <v>600</v>
      </c>
      <c r="G321" s="28">
        <v>2729700</v>
      </c>
      <c r="H321" s="4"/>
      <c r="I321" s="28">
        <f>G321+H321</f>
        <v>2729700</v>
      </c>
      <c r="J321" s="28">
        <v>2729700</v>
      </c>
      <c r="K321" s="4"/>
      <c r="L321" s="4">
        <f>J321+K321</f>
        <v>2729700</v>
      </c>
    </row>
    <row r="322" spans="2:12" ht="24">
      <c r="B322" s="47" t="s">
        <v>255</v>
      </c>
      <c r="C322" s="27" t="s">
        <v>23</v>
      </c>
      <c r="D322" s="27" t="s">
        <v>11</v>
      </c>
      <c r="E322" s="30" t="s">
        <v>257</v>
      </c>
      <c r="F322" s="30"/>
      <c r="G322" s="28">
        <f>G323</f>
        <v>500000</v>
      </c>
      <c r="H322" s="4">
        <f>H323</f>
        <v>0</v>
      </c>
      <c r="I322" s="28">
        <f>G322+H322</f>
        <v>500000</v>
      </c>
      <c r="J322" s="28">
        <f>J323</f>
        <v>500000</v>
      </c>
      <c r="K322" s="4">
        <f>K323</f>
        <v>0</v>
      </c>
      <c r="L322" s="4">
        <f>J322+K322</f>
        <v>500000</v>
      </c>
    </row>
    <row r="323" spans="2:12" ht="24">
      <c r="B323" s="47" t="s">
        <v>237</v>
      </c>
      <c r="C323" s="27" t="s">
        <v>23</v>
      </c>
      <c r="D323" s="27" t="s">
        <v>11</v>
      </c>
      <c r="E323" s="30" t="s">
        <v>257</v>
      </c>
      <c r="F323" s="30">
        <v>600</v>
      </c>
      <c r="G323" s="28">
        <v>500000</v>
      </c>
      <c r="H323" s="4"/>
      <c r="I323" s="28">
        <f>G323+H323</f>
        <v>500000</v>
      </c>
      <c r="J323" s="28">
        <v>500000</v>
      </c>
      <c r="K323" s="4"/>
      <c r="L323" s="4">
        <f>J323+K323</f>
        <v>500000</v>
      </c>
    </row>
    <row r="324" spans="2:12" ht="36">
      <c r="B324" s="47" t="s">
        <v>240</v>
      </c>
      <c r="C324" s="27" t="s">
        <v>23</v>
      </c>
      <c r="D324" s="27" t="s">
        <v>11</v>
      </c>
      <c r="E324" s="30" t="s">
        <v>250</v>
      </c>
      <c r="F324" s="30"/>
      <c r="G324" s="28">
        <f>G325</f>
        <v>1342900</v>
      </c>
      <c r="H324" s="4">
        <f>H325</f>
        <v>-141000</v>
      </c>
      <c r="I324" s="28">
        <f t="shared" ref="I324:I340" si="42">G324+H324</f>
        <v>1201900</v>
      </c>
      <c r="J324" s="28">
        <f>J325</f>
        <v>1342900</v>
      </c>
      <c r="K324" s="4">
        <f>K325</f>
        <v>-141000</v>
      </c>
      <c r="L324" s="4">
        <f t="shared" si="37"/>
        <v>1201900</v>
      </c>
    </row>
    <row r="325" spans="2:12" ht="24">
      <c r="B325" s="47" t="s">
        <v>237</v>
      </c>
      <c r="C325" s="27" t="s">
        <v>23</v>
      </c>
      <c r="D325" s="27" t="s">
        <v>11</v>
      </c>
      <c r="E325" s="30" t="s">
        <v>250</v>
      </c>
      <c r="F325" s="30">
        <v>600</v>
      </c>
      <c r="G325" s="28">
        <v>1342900</v>
      </c>
      <c r="H325" s="4">
        <v>-141000</v>
      </c>
      <c r="I325" s="28">
        <f t="shared" si="42"/>
        <v>1201900</v>
      </c>
      <c r="J325" s="28">
        <v>1342900</v>
      </c>
      <c r="K325" s="4">
        <v>-141000</v>
      </c>
      <c r="L325" s="4">
        <f t="shared" si="37"/>
        <v>1201900</v>
      </c>
    </row>
    <row r="326" spans="2:12" ht="36">
      <c r="B326" s="47" t="s">
        <v>251</v>
      </c>
      <c r="C326" s="27" t="s">
        <v>23</v>
      </c>
      <c r="D326" s="27" t="s">
        <v>11</v>
      </c>
      <c r="E326" s="30" t="s">
        <v>252</v>
      </c>
      <c r="F326" s="30"/>
      <c r="G326" s="28">
        <f>G327</f>
        <v>255150</v>
      </c>
      <c r="H326" s="4">
        <f>H327</f>
        <v>0</v>
      </c>
      <c r="I326" s="28">
        <f t="shared" si="42"/>
        <v>255150</v>
      </c>
      <c r="J326" s="28">
        <f>J327</f>
        <v>243000</v>
      </c>
      <c r="K326" s="4">
        <f>K327</f>
        <v>0</v>
      </c>
      <c r="L326" s="4">
        <f t="shared" si="37"/>
        <v>243000</v>
      </c>
    </row>
    <row r="327" spans="2:12" ht="24">
      <c r="B327" s="47" t="s">
        <v>237</v>
      </c>
      <c r="C327" s="27" t="s">
        <v>23</v>
      </c>
      <c r="D327" s="27" t="s">
        <v>11</v>
      </c>
      <c r="E327" s="30" t="s">
        <v>252</v>
      </c>
      <c r="F327" s="30">
        <v>600</v>
      </c>
      <c r="G327" s="28">
        <v>255150</v>
      </c>
      <c r="H327" s="4"/>
      <c r="I327" s="28">
        <f t="shared" si="42"/>
        <v>255150</v>
      </c>
      <c r="J327" s="28">
        <v>243000</v>
      </c>
      <c r="K327" s="4"/>
      <c r="L327" s="4">
        <f t="shared" si="37"/>
        <v>243000</v>
      </c>
    </row>
    <row r="328" spans="2:12" s="7" customFormat="1" ht="24" hidden="1">
      <c r="B328" s="47" t="s">
        <v>258</v>
      </c>
      <c r="C328" s="3" t="s">
        <v>23</v>
      </c>
      <c r="D328" s="3" t="s">
        <v>11</v>
      </c>
      <c r="E328" s="12" t="s">
        <v>259</v>
      </c>
      <c r="F328" s="12"/>
      <c r="G328" s="4">
        <f>G329</f>
        <v>0</v>
      </c>
      <c r="H328" s="4">
        <f>H329</f>
        <v>0</v>
      </c>
      <c r="I328" s="28">
        <f t="shared" si="42"/>
        <v>0</v>
      </c>
      <c r="J328" s="4">
        <f>J329</f>
        <v>0</v>
      </c>
      <c r="K328" s="4">
        <f>K329</f>
        <v>0</v>
      </c>
      <c r="L328" s="4">
        <f t="shared" si="37"/>
        <v>0</v>
      </c>
    </row>
    <row r="329" spans="2:12" s="7" customFormat="1" ht="24" hidden="1">
      <c r="B329" s="47" t="s">
        <v>260</v>
      </c>
      <c r="C329" s="3" t="s">
        <v>23</v>
      </c>
      <c r="D329" s="3" t="s">
        <v>11</v>
      </c>
      <c r="E329" s="12" t="s">
        <v>261</v>
      </c>
      <c r="F329" s="12"/>
      <c r="G329" s="4">
        <f>G330</f>
        <v>0</v>
      </c>
      <c r="H329" s="4">
        <f>H330</f>
        <v>0</v>
      </c>
      <c r="I329" s="28">
        <f t="shared" si="42"/>
        <v>0</v>
      </c>
      <c r="J329" s="4">
        <f>J330</f>
        <v>0</v>
      </c>
      <c r="K329" s="4">
        <f>K330</f>
        <v>0</v>
      </c>
      <c r="L329" s="4">
        <f t="shared" si="37"/>
        <v>0</v>
      </c>
    </row>
    <row r="330" spans="2:12" s="7" customFormat="1" ht="24" hidden="1">
      <c r="B330" s="47" t="s">
        <v>237</v>
      </c>
      <c r="C330" s="3" t="s">
        <v>23</v>
      </c>
      <c r="D330" s="3" t="s">
        <v>11</v>
      </c>
      <c r="E330" s="12" t="s">
        <v>261</v>
      </c>
      <c r="F330" s="12">
        <v>600</v>
      </c>
      <c r="G330" s="4">
        <v>0</v>
      </c>
      <c r="H330" s="4">
        <v>0</v>
      </c>
      <c r="I330" s="33">
        <f t="shared" si="42"/>
        <v>0</v>
      </c>
      <c r="J330" s="4">
        <v>0</v>
      </c>
      <c r="K330" s="4">
        <v>0</v>
      </c>
      <c r="L330" s="4">
        <f t="shared" si="37"/>
        <v>0</v>
      </c>
    </row>
    <row r="331" spans="2:12" s="7" customFormat="1" ht="35.25" customHeight="1">
      <c r="B331" s="47" t="s">
        <v>113</v>
      </c>
      <c r="C331" s="3" t="s">
        <v>23</v>
      </c>
      <c r="D331" s="3" t="s">
        <v>11</v>
      </c>
      <c r="E331" s="12" t="s">
        <v>114</v>
      </c>
      <c r="F331" s="3"/>
      <c r="G331" s="4">
        <f>G334+G336+G339</f>
        <v>6000000</v>
      </c>
      <c r="H331" s="4">
        <f>H334+H336+H339+H332</f>
        <v>704632.23</v>
      </c>
      <c r="I331" s="28">
        <f t="shared" si="42"/>
        <v>6704632.2300000004</v>
      </c>
      <c r="J331" s="4">
        <f>J334+J336+J339</f>
        <v>0</v>
      </c>
      <c r="K331" s="4">
        <f>K334+K336+K339+K332</f>
        <v>0</v>
      </c>
      <c r="L331" s="4">
        <f t="shared" si="37"/>
        <v>0</v>
      </c>
    </row>
    <row r="332" spans="2:12" s="7" customFormat="1" ht="24">
      <c r="B332" s="47" t="s">
        <v>242</v>
      </c>
      <c r="C332" s="3" t="s">
        <v>23</v>
      </c>
      <c r="D332" s="3" t="s">
        <v>11</v>
      </c>
      <c r="E332" s="12" t="s">
        <v>243</v>
      </c>
      <c r="F332" s="3"/>
      <c r="G332" s="4">
        <f>G334</f>
        <v>0</v>
      </c>
      <c r="H332" s="4">
        <f>H333</f>
        <v>704632.23</v>
      </c>
      <c r="I332" s="28">
        <f t="shared" si="42"/>
        <v>704632.23</v>
      </c>
      <c r="J332" s="4">
        <f>J334</f>
        <v>0</v>
      </c>
      <c r="K332" s="4">
        <f>K333</f>
        <v>0</v>
      </c>
      <c r="L332" s="4">
        <f t="shared" si="37"/>
        <v>0</v>
      </c>
    </row>
    <row r="333" spans="2:12" s="7" customFormat="1" ht="24">
      <c r="B333" s="47" t="s">
        <v>72</v>
      </c>
      <c r="C333" s="3" t="s">
        <v>23</v>
      </c>
      <c r="D333" s="3" t="s">
        <v>11</v>
      </c>
      <c r="E333" s="12" t="s">
        <v>243</v>
      </c>
      <c r="F333" s="3" t="s">
        <v>387</v>
      </c>
      <c r="G333" s="4"/>
      <c r="H333" s="4">
        <v>704632.23</v>
      </c>
      <c r="I333" s="28">
        <f t="shared" si="42"/>
        <v>704632.23</v>
      </c>
      <c r="J333" s="4"/>
      <c r="K333" s="4"/>
      <c r="L333" s="4">
        <f t="shared" si="37"/>
        <v>0</v>
      </c>
    </row>
    <row r="334" spans="2:12" s="7" customFormat="1" ht="36" hidden="1">
      <c r="B334" s="47" t="s">
        <v>244</v>
      </c>
      <c r="C334" s="3" t="s">
        <v>23</v>
      </c>
      <c r="D334" s="3" t="s">
        <v>11</v>
      </c>
      <c r="E334" s="12" t="s">
        <v>245</v>
      </c>
      <c r="F334" s="3"/>
      <c r="G334" s="4">
        <f>G335</f>
        <v>0</v>
      </c>
      <c r="H334" s="4">
        <f>H335</f>
        <v>0</v>
      </c>
      <c r="I334" s="33">
        <f t="shared" si="42"/>
        <v>0</v>
      </c>
      <c r="J334" s="4">
        <f>J335</f>
        <v>0</v>
      </c>
      <c r="K334" s="4">
        <f>K335</f>
        <v>0</v>
      </c>
      <c r="L334" s="4">
        <f t="shared" si="37"/>
        <v>0</v>
      </c>
    </row>
    <row r="335" spans="2:12" s="7" customFormat="1" ht="24" hidden="1">
      <c r="B335" s="47" t="s">
        <v>225</v>
      </c>
      <c r="C335" s="3" t="s">
        <v>23</v>
      </c>
      <c r="D335" s="3" t="s">
        <v>11</v>
      </c>
      <c r="E335" s="12" t="s">
        <v>245</v>
      </c>
      <c r="F335" s="12">
        <v>400</v>
      </c>
      <c r="G335" s="4"/>
      <c r="H335" s="4">
        <v>0</v>
      </c>
      <c r="I335" s="28">
        <f t="shared" si="42"/>
        <v>0</v>
      </c>
      <c r="J335" s="4"/>
      <c r="K335" s="4">
        <v>0</v>
      </c>
      <c r="L335" s="4">
        <f t="shared" si="37"/>
        <v>0</v>
      </c>
    </row>
    <row r="336" spans="2:12" s="7" customFormat="1" ht="24">
      <c r="B336" s="47" t="s">
        <v>402</v>
      </c>
      <c r="C336" s="3" t="s">
        <v>23</v>
      </c>
      <c r="D336" s="12" t="s">
        <v>11</v>
      </c>
      <c r="E336" s="12" t="s">
        <v>401</v>
      </c>
      <c r="F336" s="3"/>
      <c r="G336" s="6">
        <f>G337+G338</f>
        <v>6000000</v>
      </c>
      <c r="H336" s="6">
        <f>H337+H338</f>
        <v>0</v>
      </c>
      <c r="I336" s="28">
        <f t="shared" si="42"/>
        <v>6000000</v>
      </c>
      <c r="J336" s="6">
        <f>J337+J338</f>
        <v>0</v>
      </c>
      <c r="K336" s="6">
        <f>K337+K338</f>
        <v>0</v>
      </c>
      <c r="L336" s="6">
        <f t="shared" si="37"/>
        <v>0</v>
      </c>
    </row>
    <row r="337" spans="2:12" s="7" customFormat="1" ht="24" hidden="1">
      <c r="B337" s="47" t="s">
        <v>72</v>
      </c>
      <c r="C337" s="3" t="s">
        <v>23</v>
      </c>
      <c r="D337" s="12" t="s">
        <v>11</v>
      </c>
      <c r="E337" s="12" t="s">
        <v>401</v>
      </c>
      <c r="F337" s="3" t="s">
        <v>387</v>
      </c>
      <c r="G337" s="6"/>
      <c r="H337" s="4">
        <v>0</v>
      </c>
      <c r="I337" s="33">
        <f t="shared" si="42"/>
        <v>0</v>
      </c>
      <c r="J337" s="6"/>
      <c r="K337" s="4">
        <v>0</v>
      </c>
      <c r="L337" s="6">
        <f t="shared" si="37"/>
        <v>0</v>
      </c>
    </row>
    <row r="338" spans="2:12" s="7" customFormat="1" ht="24">
      <c r="B338" s="47" t="s">
        <v>237</v>
      </c>
      <c r="C338" s="3" t="s">
        <v>23</v>
      </c>
      <c r="D338" s="12" t="s">
        <v>11</v>
      </c>
      <c r="E338" s="12" t="s">
        <v>401</v>
      </c>
      <c r="F338" s="3" t="s">
        <v>400</v>
      </c>
      <c r="G338" s="4">
        <v>6000000</v>
      </c>
      <c r="H338" s="4">
        <v>0</v>
      </c>
      <c r="I338" s="33">
        <f t="shared" si="42"/>
        <v>6000000</v>
      </c>
      <c r="J338" s="4">
        <v>0</v>
      </c>
      <c r="K338" s="4">
        <v>0</v>
      </c>
      <c r="L338" s="6">
        <f t="shared" si="37"/>
        <v>0</v>
      </c>
    </row>
    <row r="339" spans="2:12" s="7" customFormat="1" ht="36" hidden="1">
      <c r="B339" s="47" t="s">
        <v>435</v>
      </c>
      <c r="C339" s="3" t="s">
        <v>23</v>
      </c>
      <c r="D339" s="12" t="s">
        <v>11</v>
      </c>
      <c r="E339" s="12" t="s">
        <v>436</v>
      </c>
      <c r="F339" s="3"/>
      <c r="G339" s="6">
        <f>G340</f>
        <v>0</v>
      </c>
      <c r="H339" s="6">
        <f>H340</f>
        <v>0</v>
      </c>
      <c r="I339" s="33">
        <f t="shared" si="42"/>
        <v>0</v>
      </c>
      <c r="J339" s="6">
        <f>J340</f>
        <v>0</v>
      </c>
      <c r="K339" s="6">
        <f>K340</f>
        <v>0</v>
      </c>
      <c r="L339" s="6">
        <f t="shared" si="37"/>
        <v>0</v>
      </c>
    </row>
    <row r="340" spans="2:12" s="7" customFormat="1" ht="24" hidden="1">
      <c r="B340" s="47" t="s">
        <v>72</v>
      </c>
      <c r="C340" s="3" t="s">
        <v>23</v>
      </c>
      <c r="D340" s="12" t="s">
        <v>11</v>
      </c>
      <c r="E340" s="12" t="s">
        <v>436</v>
      </c>
      <c r="F340" s="3" t="s">
        <v>387</v>
      </c>
      <c r="G340" s="6"/>
      <c r="H340" s="6">
        <v>0</v>
      </c>
      <c r="I340" s="28">
        <f t="shared" si="42"/>
        <v>0</v>
      </c>
      <c r="J340" s="6"/>
      <c r="K340" s="6">
        <v>0</v>
      </c>
      <c r="L340" s="6">
        <f t="shared" si="37"/>
        <v>0</v>
      </c>
    </row>
    <row r="341" spans="2:12" ht="24">
      <c r="B341" s="47" t="s">
        <v>274</v>
      </c>
      <c r="C341" s="27" t="s">
        <v>23</v>
      </c>
      <c r="D341" s="27" t="s">
        <v>11</v>
      </c>
      <c r="E341" s="30" t="s">
        <v>275</v>
      </c>
      <c r="F341" s="27"/>
      <c r="G341" s="33">
        <f>G342+G347+G349+G352+G354</f>
        <v>11250806</v>
      </c>
      <c r="H341" s="6">
        <f>H342+H347+H349+H352+H354</f>
        <v>-11250806</v>
      </c>
      <c r="I341" s="33">
        <f>G341+H341</f>
        <v>0</v>
      </c>
      <c r="J341" s="33">
        <f>J342+J347+J349+J352+J354</f>
        <v>10877882</v>
      </c>
      <c r="K341" s="6">
        <f>K342+K347+K349+K352+K354</f>
        <v>-10877882</v>
      </c>
      <c r="L341" s="4">
        <f>J341+K341</f>
        <v>0</v>
      </c>
    </row>
    <row r="342" spans="2:12" ht="24">
      <c r="B342" s="47" t="s">
        <v>276</v>
      </c>
      <c r="C342" s="27" t="s">
        <v>23</v>
      </c>
      <c r="D342" s="27" t="s">
        <v>11</v>
      </c>
      <c r="E342" s="30" t="s">
        <v>277</v>
      </c>
      <c r="F342" s="27"/>
      <c r="G342" s="33">
        <f>G343+G345</f>
        <v>4853753</v>
      </c>
      <c r="H342" s="6">
        <f>H343+H345</f>
        <v>-4853753</v>
      </c>
      <c r="I342" s="28">
        <f t="shared" ref="I342:I343" si="43">G342+H342</f>
        <v>0</v>
      </c>
      <c r="J342" s="33">
        <f>J343+J345</f>
        <v>4622622</v>
      </c>
      <c r="K342" s="6">
        <f>K343+K345</f>
        <v>-4622622</v>
      </c>
      <c r="L342" s="4">
        <f t="shared" si="37"/>
        <v>0</v>
      </c>
    </row>
    <row r="343" spans="2:12" ht="36">
      <c r="B343" s="47" t="s">
        <v>278</v>
      </c>
      <c r="C343" s="27" t="s">
        <v>23</v>
      </c>
      <c r="D343" s="27" t="s">
        <v>11</v>
      </c>
      <c r="E343" s="30" t="s">
        <v>279</v>
      </c>
      <c r="F343" s="27"/>
      <c r="G343" s="33">
        <f>G344</f>
        <v>3726907</v>
      </c>
      <c r="H343" s="6">
        <f>H344</f>
        <v>-3726907</v>
      </c>
      <c r="I343" s="28">
        <f t="shared" si="43"/>
        <v>0</v>
      </c>
      <c r="J343" s="33">
        <f>J344</f>
        <v>3549435</v>
      </c>
      <c r="K343" s="6">
        <f>K344</f>
        <v>-3549435</v>
      </c>
      <c r="L343" s="4">
        <f t="shared" si="37"/>
        <v>0</v>
      </c>
    </row>
    <row r="344" spans="2:12" ht="24">
      <c r="B344" s="47" t="s">
        <v>237</v>
      </c>
      <c r="C344" s="27" t="s">
        <v>23</v>
      </c>
      <c r="D344" s="27" t="s">
        <v>11</v>
      </c>
      <c r="E344" s="30" t="s">
        <v>279</v>
      </c>
      <c r="F344" s="30">
        <v>600</v>
      </c>
      <c r="G344" s="28">
        <v>3726907</v>
      </c>
      <c r="H344" s="4">
        <v>-3726907</v>
      </c>
      <c r="I344" s="28">
        <f>G344+H344</f>
        <v>0</v>
      </c>
      <c r="J344" s="28">
        <v>3549435</v>
      </c>
      <c r="K344" s="4">
        <v>-3549435</v>
      </c>
      <c r="L344" s="4">
        <f>J344+K344</f>
        <v>0</v>
      </c>
    </row>
    <row r="345" spans="2:12" ht="36">
      <c r="B345" s="47" t="s">
        <v>280</v>
      </c>
      <c r="C345" s="27" t="s">
        <v>23</v>
      </c>
      <c r="D345" s="27" t="s">
        <v>11</v>
      </c>
      <c r="E345" s="30" t="s">
        <v>281</v>
      </c>
      <c r="F345" s="30"/>
      <c r="G345" s="33">
        <f>G346</f>
        <v>1126846</v>
      </c>
      <c r="H345" s="6">
        <f>H346</f>
        <v>-1126846</v>
      </c>
      <c r="I345" s="33">
        <f t="shared" ref="I345:I348" si="44">G345+H345</f>
        <v>0</v>
      </c>
      <c r="J345" s="33">
        <f>J346</f>
        <v>1073187</v>
      </c>
      <c r="K345" s="6">
        <f>K346</f>
        <v>-1073187</v>
      </c>
      <c r="L345" s="4">
        <f t="shared" si="37"/>
        <v>0</v>
      </c>
    </row>
    <row r="346" spans="2:12" ht="24">
      <c r="B346" s="47" t="s">
        <v>237</v>
      </c>
      <c r="C346" s="27" t="s">
        <v>23</v>
      </c>
      <c r="D346" s="27" t="s">
        <v>11</v>
      </c>
      <c r="E346" s="30" t="s">
        <v>281</v>
      </c>
      <c r="F346" s="30">
        <v>600</v>
      </c>
      <c r="G346" s="28">
        <v>1126846</v>
      </c>
      <c r="H346" s="4">
        <v>-1126846</v>
      </c>
      <c r="I346" s="28">
        <f t="shared" si="44"/>
        <v>0</v>
      </c>
      <c r="J346" s="28">
        <v>1073187</v>
      </c>
      <c r="K346" s="4">
        <v>-1073187</v>
      </c>
      <c r="L346" s="4">
        <f t="shared" si="37"/>
        <v>0</v>
      </c>
    </row>
    <row r="347" spans="2:12" ht="24">
      <c r="B347" s="47" t="s">
        <v>282</v>
      </c>
      <c r="C347" s="27" t="s">
        <v>23</v>
      </c>
      <c r="D347" s="27" t="s">
        <v>11</v>
      </c>
      <c r="E347" s="30" t="s">
        <v>283</v>
      </c>
      <c r="F347" s="30"/>
      <c r="G347" s="28">
        <f>G348</f>
        <v>2977653</v>
      </c>
      <c r="H347" s="4">
        <f>H348</f>
        <v>-2977653</v>
      </c>
      <c r="I347" s="28">
        <f t="shared" si="44"/>
        <v>0</v>
      </c>
      <c r="J347" s="28">
        <f>J348</f>
        <v>2835860</v>
      </c>
      <c r="K347" s="4">
        <f>K348</f>
        <v>-2835860</v>
      </c>
      <c r="L347" s="4">
        <f t="shared" si="37"/>
        <v>0</v>
      </c>
    </row>
    <row r="348" spans="2:12" ht="24">
      <c r="B348" s="47" t="s">
        <v>237</v>
      </c>
      <c r="C348" s="27" t="s">
        <v>23</v>
      </c>
      <c r="D348" s="27" t="s">
        <v>11</v>
      </c>
      <c r="E348" s="30" t="s">
        <v>283</v>
      </c>
      <c r="F348" s="30">
        <v>600</v>
      </c>
      <c r="G348" s="28">
        <v>2977653</v>
      </c>
      <c r="H348" s="4">
        <v>-2977653</v>
      </c>
      <c r="I348" s="28">
        <f t="shared" si="44"/>
        <v>0</v>
      </c>
      <c r="J348" s="28">
        <v>2835860</v>
      </c>
      <c r="K348" s="4">
        <v>-2835860</v>
      </c>
      <c r="L348" s="4">
        <f t="shared" si="37"/>
        <v>0</v>
      </c>
    </row>
    <row r="349" spans="2:12" ht="24">
      <c r="B349" s="47" t="s">
        <v>284</v>
      </c>
      <c r="C349" s="27" t="s">
        <v>23</v>
      </c>
      <c r="D349" s="27" t="s">
        <v>11</v>
      </c>
      <c r="E349" s="30" t="s">
        <v>285</v>
      </c>
      <c r="F349" s="30"/>
      <c r="G349" s="28">
        <f>G351+G350</f>
        <v>3419400</v>
      </c>
      <c r="H349" s="4">
        <f>H351+H350</f>
        <v>-3419400</v>
      </c>
      <c r="I349" s="28">
        <f>G349+H349</f>
        <v>0</v>
      </c>
      <c r="J349" s="28">
        <f>J351+J350</f>
        <v>3419400</v>
      </c>
      <c r="K349" s="4">
        <f>K351+K350</f>
        <v>-3419400</v>
      </c>
      <c r="L349" s="4">
        <f>J349+K349</f>
        <v>0</v>
      </c>
    </row>
    <row r="350" spans="2:12" ht="24">
      <c r="B350" s="47" t="s">
        <v>237</v>
      </c>
      <c r="C350" s="27" t="s">
        <v>23</v>
      </c>
      <c r="D350" s="27" t="s">
        <v>11</v>
      </c>
      <c r="E350" s="30" t="s">
        <v>285</v>
      </c>
      <c r="F350" s="30">
        <v>600</v>
      </c>
      <c r="G350" s="28">
        <v>3419400</v>
      </c>
      <c r="H350" s="4">
        <v>-3419400</v>
      </c>
      <c r="I350" s="28">
        <f>G350+H350</f>
        <v>0</v>
      </c>
      <c r="J350" s="28">
        <v>3419400</v>
      </c>
      <c r="K350" s="4">
        <v>-3419400</v>
      </c>
      <c r="L350" s="4">
        <f>J350+K350</f>
        <v>0</v>
      </c>
    </row>
    <row r="351" spans="2:12" s="7" customFormat="1" ht="24" hidden="1">
      <c r="B351" s="47" t="s">
        <v>237</v>
      </c>
      <c r="C351" s="3" t="s">
        <v>23</v>
      </c>
      <c r="D351" s="3" t="s">
        <v>11</v>
      </c>
      <c r="E351" s="12" t="s">
        <v>285</v>
      </c>
      <c r="F351" s="12">
        <v>600</v>
      </c>
      <c r="G351" s="4"/>
      <c r="H351" s="4">
        <v>0</v>
      </c>
      <c r="I351" s="28">
        <f t="shared" ref="I351:I403" si="45">G351+H351</f>
        <v>0</v>
      </c>
      <c r="J351" s="4"/>
      <c r="K351" s="4">
        <v>0</v>
      </c>
      <c r="L351" s="4">
        <f t="shared" si="37"/>
        <v>0</v>
      </c>
    </row>
    <row r="352" spans="2:12" s="7" customFormat="1" ht="24" hidden="1">
      <c r="B352" s="47" t="s">
        <v>443</v>
      </c>
      <c r="C352" s="3" t="s">
        <v>23</v>
      </c>
      <c r="D352" s="12" t="s">
        <v>11</v>
      </c>
      <c r="E352" s="12" t="s">
        <v>444</v>
      </c>
      <c r="F352" s="3"/>
      <c r="G352" s="6">
        <f>G353</f>
        <v>0</v>
      </c>
      <c r="H352" s="6">
        <f>H353</f>
        <v>0</v>
      </c>
      <c r="I352" s="28">
        <f t="shared" si="45"/>
        <v>0</v>
      </c>
      <c r="J352" s="6">
        <f>J353</f>
        <v>0</v>
      </c>
      <c r="K352" s="6">
        <f>K353</f>
        <v>0</v>
      </c>
      <c r="L352" s="6">
        <f t="shared" si="37"/>
        <v>0</v>
      </c>
    </row>
    <row r="353" spans="2:12" s="7" customFormat="1" ht="24" hidden="1">
      <c r="B353" s="47" t="s">
        <v>237</v>
      </c>
      <c r="C353" s="3" t="s">
        <v>23</v>
      </c>
      <c r="D353" s="12" t="s">
        <v>11</v>
      </c>
      <c r="E353" s="12" t="s">
        <v>444</v>
      </c>
      <c r="F353" s="3">
        <v>600</v>
      </c>
      <c r="G353" s="6"/>
      <c r="H353" s="6">
        <v>0</v>
      </c>
      <c r="I353" s="28">
        <f t="shared" si="45"/>
        <v>0</v>
      </c>
      <c r="J353" s="6"/>
      <c r="K353" s="6">
        <v>0</v>
      </c>
      <c r="L353" s="6">
        <f t="shared" si="37"/>
        <v>0</v>
      </c>
    </row>
    <row r="354" spans="2:12" s="7" customFormat="1" ht="24" hidden="1">
      <c r="B354" s="47" t="s">
        <v>443</v>
      </c>
      <c r="C354" s="3" t="s">
        <v>23</v>
      </c>
      <c r="D354" s="12" t="s">
        <v>11</v>
      </c>
      <c r="E354" s="12" t="s">
        <v>462</v>
      </c>
      <c r="F354" s="3"/>
      <c r="G354" s="6">
        <f>G355</f>
        <v>0</v>
      </c>
      <c r="H354" s="6">
        <f>H355</f>
        <v>0</v>
      </c>
      <c r="I354" s="28">
        <f t="shared" si="45"/>
        <v>0</v>
      </c>
      <c r="J354" s="6">
        <f>J355</f>
        <v>0</v>
      </c>
      <c r="K354" s="6">
        <f>K355</f>
        <v>0</v>
      </c>
      <c r="L354" s="6">
        <f t="shared" si="37"/>
        <v>0</v>
      </c>
    </row>
    <row r="355" spans="2:12" s="7" customFormat="1" ht="24" hidden="1">
      <c r="B355" s="47" t="s">
        <v>237</v>
      </c>
      <c r="C355" s="3" t="s">
        <v>23</v>
      </c>
      <c r="D355" s="12" t="s">
        <v>11</v>
      </c>
      <c r="E355" s="12" t="s">
        <v>462</v>
      </c>
      <c r="F355" s="3" t="s">
        <v>400</v>
      </c>
      <c r="G355" s="6"/>
      <c r="H355" s="6">
        <v>0</v>
      </c>
      <c r="I355" s="28">
        <f t="shared" si="45"/>
        <v>0</v>
      </c>
      <c r="J355" s="6"/>
      <c r="K355" s="6">
        <v>0</v>
      </c>
      <c r="L355" s="6">
        <f t="shared" si="37"/>
        <v>0</v>
      </c>
    </row>
    <row r="356" spans="2:12" s="7" customFormat="1" ht="48" hidden="1">
      <c r="B356" s="47" t="s">
        <v>262</v>
      </c>
      <c r="C356" s="3" t="s">
        <v>23</v>
      </c>
      <c r="D356" s="3" t="s">
        <v>11</v>
      </c>
      <c r="E356" s="12" t="s">
        <v>263</v>
      </c>
      <c r="F356" s="12"/>
      <c r="G356" s="4">
        <f>G357+G359</f>
        <v>0</v>
      </c>
      <c r="H356" s="4">
        <f>H357+H359</f>
        <v>0</v>
      </c>
      <c r="I356" s="28">
        <f t="shared" si="45"/>
        <v>0</v>
      </c>
      <c r="J356" s="4">
        <f>J357+J359</f>
        <v>0</v>
      </c>
      <c r="K356" s="4">
        <f>K357+K359</f>
        <v>0</v>
      </c>
      <c r="L356" s="6">
        <f t="shared" si="37"/>
        <v>0</v>
      </c>
    </row>
    <row r="357" spans="2:12" s="7" customFormat="1" hidden="1">
      <c r="B357" s="47" t="s">
        <v>264</v>
      </c>
      <c r="C357" s="3" t="s">
        <v>23</v>
      </c>
      <c r="D357" s="3" t="s">
        <v>11</v>
      </c>
      <c r="E357" s="12" t="s">
        <v>265</v>
      </c>
      <c r="F357" s="12"/>
      <c r="G357" s="4">
        <f>G358</f>
        <v>0</v>
      </c>
      <c r="H357" s="4">
        <f>H358</f>
        <v>0</v>
      </c>
      <c r="I357" s="33">
        <f t="shared" si="45"/>
        <v>0</v>
      </c>
      <c r="J357" s="4">
        <f>J358</f>
        <v>0</v>
      </c>
      <c r="K357" s="4">
        <f>K358</f>
        <v>0</v>
      </c>
      <c r="L357" s="4">
        <f t="shared" si="37"/>
        <v>0</v>
      </c>
    </row>
    <row r="358" spans="2:12" s="7" customFormat="1" ht="24" hidden="1">
      <c r="B358" s="47" t="s">
        <v>237</v>
      </c>
      <c r="C358" s="3" t="s">
        <v>23</v>
      </c>
      <c r="D358" s="3" t="s">
        <v>11</v>
      </c>
      <c r="E358" s="12" t="s">
        <v>265</v>
      </c>
      <c r="F358" s="12">
        <v>600</v>
      </c>
      <c r="G358" s="4">
        <v>0</v>
      </c>
      <c r="H358" s="4">
        <v>0</v>
      </c>
      <c r="I358" s="33">
        <f t="shared" si="45"/>
        <v>0</v>
      </c>
      <c r="J358" s="4">
        <v>0</v>
      </c>
      <c r="K358" s="4">
        <v>0</v>
      </c>
      <c r="L358" s="4">
        <f t="shared" si="37"/>
        <v>0</v>
      </c>
    </row>
    <row r="359" spans="2:12" s="7" customFormat="1" ht="24" hidden="1">
      <c r="B359" s="47" t="s">
        <v>399</v>
      </c>
      <c r="C359" s="3" t="s">
        <v>23</v>
      </c>
      <c r="D359" s="12" t="s">
        <v>11</v>
      </c>
      <c r="E359" s="12" t="s">
        <v>398</v>
      </c>
      <c r="F359" s="3"/>
      <c r="G359" s="4">
        <f>G360</f>
        <v>0</v>
      </c>
      <c r="H359" s="4">
        <f>H360</f>
        <v>0</v>
      </c>
      <c r="I359" s="33">
        <f t="shared" si="45"/>
        <v>0</v>
      </c>
      <c r="J359" s="4">
        <f>J360</f>
        <v>0</v>
      </c>
      <c r="K359" s="4">
        <f>K360</f>
        <v>0</v>
      </c>
      <c r="L359" s="4">
        <f t="shared" si="37"/>
        <v>0</v>
      </c>
    </row>
    <row r="360" spans="2:12" s="7" customFormat="1" ht="24" hidden="1">
      <c r="B360" s="47" t="s">
        <v>237</v>
      </c>
      <c r="C360" s="3" t="s">
        <v>23</v>
      </c>
      <c r="D360" s="12" t="s">
        <v>11</v>
      </c>
      <c r="E360" s="12" t="s">
        <v>398</v>
      </c>
      <c r="F360" s="3" t="s">
        <v>400</v>
      </c>
      <c r="G360" s="4">
        <v>0</v>
      </c>
      <c r="H360" s="4">
        <v>0</v>
      </c>
      <c r="I360" s="33">
        <f t="shared" si="45"/>
        <v>0</v>
      </c>
      <c r="J360" s="4">
        <v>0</v>
      </c>
      <c r="K360" s="4">
        <v>0</v>
      </c>
      <c r="L360" s="4">
        <f t="shared" si="37"/>
        <v>0</v>
      </c>
    </row>
    <row r="361" spans="2:12" s="7" customFormat="1" ht="24" hidden="1">
      <c r="B361" s="47" t="s">
        <v>127</v>
      </c>
      <c r="C361" s="3" t="s">
        <v>23</v>
      </c>
      <c r="D361" s="12" t="s">
        <v>11</v>
      </c>
      <c r="E361" s="12" t="s">
        <v>128</v>
      </c>
      <c r="F361" s="3"/>
      <c r="G361" s="4">
        <f>G362</f>
        <v>0</v>
      </c>
      <c r="H361" s="4">
        <f>H362</f>
        <v>0</v>
      </c>
      <c r="I361" s="28">
        <f t="shared" si="45"/>
        <v>0</v>
      </c>
      <c r="J361" s="4">
        <f>J362</f>
        <v>0</v>
      </c>
      <c r="K361" s="4">
        <f>K362</f>
        <v>0</v>
      </c>
      <c r="L361" s="4">
        <f t="shared" si="37"/>
        <v>0</v>
      </c>
    </row>
    <row r="362" spans="2:12" s="7" customFormat="1" hidden="1">
      <c r="B362" s="47" t="s">
        <v>161</v>
      </c>
      <c r="C362" s="3" t="s">
        <v>23</v>
      </c>
      <c r="D362" s="12" t="s">
        <v>11</v>
      </c>
      <c r="E362" s="12" t="s">
        <v>162</v>
      </c>
      <c r="F362" s="3"/>
      <c r="G362" s="4">
        <f>G363</f>
        <v>0</v>
      </c>
      <c r="H362" s="4">
        <f>H363</f>
        <v>0</v>
      </c>
      <c r="I362" s="33">
        <f t="shared" si="45"/>
        <v>0</v>
      </c>
      <c r="J362" s="4">
        <f>J363</f>
        <v>0</v>
      </c>
      <c r="K362" s="4">
        <f>K363</f>
        <v>0</v>
      </c>
      <c r="L362" s="4">
        <f t="shared" si="37"/>
        <v>0</v>
      </c>
    </row>
    <row r="363" spans="2:12" s="7" customFormat="1" ht="24" hidden="1">
      <c r="B363" s="47" t="s">
        <v>237</v>
      </c>
      <c r="C363" s="3" t="s">
        <v>23</v>
      </c>
      <c r="D363" s="12" t="s">
        <v>11</v>
      </c>
      <c r="E363" s="12" t="s">
        <v>162</v>
      </c>
      <c r="F363" s="3" t="s">
        <v>400</v>
      </c>
      <c r="G363" s="4">
        <v>0</v>
      </c>
      <c r="H363" s="4">
        <v>0</v>
      </c>
      <c r="I363" s="33">
        <f t="shared" si="45"/>
        <v>0</v>
      </c>
      <c r="J363" s="4">
        <v>0</v>
      </c>
      <c r="K363" s="4">
        <v>0</v>
      </c>
      <c r="L363" s="4">
        <f t="shared" si="37"/>
        <v>0</v>
      </c>
    </row>
    <row r="364" spans="2:12" s="7" customFormat="1" ht="24" hidden="1">
      <c r="B364" s="47" t="s">
        <v>396</v>
      </c>
      <c r="C364" s="3" t="s">
        <v>23</v>
      </c>
      <c r="D364" s="12" t="s">
        <v>11</v>
      </c>
      <c r="E364" s="12" t="s">
        <v>394</v>
      </c>
      <c r="F364" s="3"/>
      <c r="G364" s="4">
        <f>G365</f>
        <v>0</v>
      </c>
      <c r="H364" s="4">
        <f>H365</f>
        <v>0</v>
      </c>
      <c r="I364" s="33">
        <f t="shared" si="45"/>
        <v>0</v>
      </c>
      <c r="J364" s="4">
        <f>J365</f>
        <v>0</v>
      </c>
      <c r="K364" s="4">
        <f>K365</f>
        <v>0</v>
      </c>
      <c r="L364" s="4">
        <f t="shared" si="37"/>
        <v>0</v>
      </c>
    </row>
    <row r="365" spans="2:12" s="7" customFormat="1" ht="36" hidden="1">
      <c r="B365" s="47" t="s">
        <v>397</v>
      </c>
      <c r="C365" s="3" t="s">
        <v>23</v>
      </c>
      <c r="D365" s="12" t="s">
        <v>11</v>
      </c>
      <c r="E365" s="12" t="s">
        <v>395</v>
      </c>
      <c r="F365" s="3"/>
      <c r="G365" s="4">
        <f>G366</f>
        <v>0</v>
      </c>
      <c r="H365" s="4">
        <f>H366</f>
        <v>0</v>
      </c>
      <c r="I365" s="33">
        <f t="shared" si="45"/>
        <v>0</v>
      </c>
      <c r="J365" s="4">
        <f>J366</f>
        <v>0</v>
      </c>
      <c r="K365" s="4">
        <f>K366</f>
        <v>0</v>
      </c>
      <c r="L365" s="4">
        <f t="shared" si="37"/>
        <v>0</v>
      </c>
    </row>
    <row r="366" spans="2:12" s="7" customFormat="1" ht="24" hidden="1">
      <c r="B366" s="47" t="s">
        <v>237</v>
      </c>
      <c r="C366" s="3" t="s">
        <v>23</v>
      </c>
      <c r="D366" s="12" t="s">
        <v>11</v>
      </c>
      <c r="E366" s="12" t="s">
        <v>395</v>
      </c>
      <c r="F366" s="3" t="s">
        <v>400</v>
      </c>
      <c r="G366" s="4">
        <v>0</v>
      </c>
      <c r="H366" s="4">
        <v>0</v>
      </c>
      <c r="I366" s="28">
        <f t="shared" si="45"/>
        <v>0</v>
      </c>
      <c r="J366" s="4">
        <v>0</v>
      </c>
      <c r="K366" s="4">
        <v>0</v>
      </c>
      <c r="L366" s="4">
        <f t="shared" si="37"/>
        <v>0</v>
      </c>
    </row>
    <row r="367" spans="2:12" s="7" customFormat="1" ht="24" hidden="1">
      <c r="B367" s="47" t="s">
        <v>266</v>
      </c>
      <c r="C367" s="3" t="s">
        <v>23</v>
      </c>
      <c r="D367" s="3" t="s">
        <v>11</v>
      </c>
      <c r="E367" s="12" t="s">
        <v>267</v>
      </c>
      <c r="F367" s="12"/>
      <c r="G367" s="4">
        <f>G368</f>
        <v>0</v>
      </c>
      <c r="H367" s="4">
        <f>H368</f>
        <v>0</v>
      </c>
      <c r="I367" s="33">
        <f t="shared" si="45"/>
        <v>0</v>
      </c>
      <c r="J367" s="4">
        <f>J368</f>
        <v>0</v>
      </c>
      <c r="K367" s="4">
        <f>K368</f>
        <v>0</v>
      </c>
      <c r="L367" s="4">
        <f t="shared" si="37"/>
        <v>0</v>
      </c>
    </row>
    <row r="368" spans="2:12" s="7" customFormat="1" ht="24" hidden="1">
      <c r="B368" s="47" t="s">
        <v>268</v>
      </c>
      <c r="C368" s="3" t="s">
        <v>23</v>
      </c>
      <c r="D368" s="3" t="s">
        <v>11</v>
      </c>
      <c r="E368" s="12" t="s">
        <v>269</v>
      </c>
      <c r="F368" s="12"/>
      <c r="G368" s="4">
        <f>G369</f>
        <v>0</v>
      </c>
      <c r="H368" s="4">
        <f>H369</f>
        <v>0</v>
      </c>
      <c r="I368" s="33">
        <f t="shared" si="45"/>
        <v>0</v>
      </c>
      <c r="J368" s="4">
        <f>J369</f>
        <v>0</v>
      </c>
      <c r="K368" s="4">
        <f>K369</f>
        <v>0</v>
      </c>
      <c r="L368" s="4">
        <f t="shared" si="37"/>
        <v>0</v>
      </c>
    </row>
    <row r="369" spans="2:12" s="7" customFormat="1" ht="24" hidden="1">
      <c r="B369" s="47" t="s">
        <v>237</v>
      </c>
      <c r="C369" s="3" t="s">
        <v>23</v>
      </c>
      <c r="D369" s="3" t="s">
        <v>11</v>
      </c>
      <c r="E369" s="12" t="s">
        <v>269</v>
      </c>
      <c r="F369" s="12">
        <v>600</v>
      </c>
      <c r="G369" s="4">
        <v>0</v>
      </c>
      <c r="H369" s="4">
        <v>0</v>
      </c>
      <c r="I369" s="28">
        <f t="shared" si="45"/>
        <v>0</v>
      </c>
      <c r="J369" s="4">
        <v>0</v>
      </c>
      <c r="K369" s="4">
        <v>0</v>
      </c>
      <c r="L369" s="4">
        <f t="shared" si="37"/>
        <v>0</v>
      </c>
    </row>
    <row r="370" spans="2:12" s="7" customFormat="1">
      <c r="B370" s="47" t="s">
        <v>523</v>
      </c>
      <c r="C370" s="27" t="s">
        <v>23</v>
      </c>
      <c r="D370" s="27" t="s">
        <v>14</v>
      </c>
      <c r="E370" s="27"/>
      <c r="F370" s="27"/>
      <c r="G370" s="33">
        <f>G371+G376</f>
        <v>0</v>
      </c>
      <c r="H370" s="33">
        <f>H371+H376</f>
        <v>15433225</v>
      </c>
      <c r="I370" s="28">
        <f t="shared" si="45"/>
        <v>15433225</v>
      </c>
      <c r="J370" s="33">
        <f t="shared" ref="J370:K370" si="46">J371+J376</f>
        <v>0</v>
      </c>
      <c r="K370" s="33">
        <f t="shared" si="46"/>
        <v>14861132</v>
      </c>
      <c r="L370" s="4">
        <f t="shared" si="37"/>
        <v>14861132</v>
      </c>
    </row>
    <row r="371" spans="2:12" s="7" customFormat="1" ht="24">
      <c r="B371" s="47" t="s">
        <v>270</v>
      </c>
      <c r="C371" s="27" t="s">
        <v>23</v>
      </c>
      <c r="D371" s="27" t="s">
        <v>14</v>
      </c>
      <c r="E371" s="30" t="s">
        <v>271</v>
      </c>
      <c r="F371" s="27"/>
      <c r="G371" s="33">
        <f>G372+G374</f>
        <v>0</v>
      </c>
      <c r="H371" s="33">
        <f>H372+H374</f>
        <v>4182419</v>
      </c>
      <c r="I371" s="28">
        <f t="shared" si="45"/>
        <v>4182419</v>
      </c>
      <c r="J371" s="33">
        <f>J372+J374</f>
        <v>0</v>
      </c>
      <c r="K371" s="33">
        <f>K372+K374</f>
        <v>3983250</v>
      </c>
      <c r="L371" s="4">
        <f t="shared" si="37"/>
        <v>3983250</v>
      </c>
    </row>
    <row r="372" spans="2:12" s="7" customFormat="1" ht="24">
      <c r="B372" s="47" t="s">
        <v>272</v>
      </c>
      <c r="C372" s="27" t="s">
        <v>23</v>
      </c>
      <c r="D372" s="27" t="s">
        <v>14</v>
      </c>
      <c r="E372" s="30" t="s">
        <v>273</v>
      </c>
      <c r="F372" s="27"/>
      <c r="G372" s="33">
        <f>G373</f>
        <v>0</v>
      </c>
      <c r="H372" s="33">
        <f>H373</f>
        <v>4182419</v>
      </c>
      <c r="I372" s="28">
        <f t="shared" si="45"/>
        <v>4182419</v>
      </c>
      <c r="J372" s="33">
        <f>J373</f>
        <v>0</v>
      </c>
      <c r="K372" s="33">
        <f>K373</f>
        <v>3983250</v>
      </c>
      <c r="L372" s="4">
        <f t="shared" si="37"/>
        <v>3983250</v>
      </c>
    </row>
    <row r="373" spans="2:12" s="7" customFormat="1" ht="24">
      <c r="B373" s="47" t="s">
        <v>237</v>
      </c>
      <c r="C373" s="27" t="s">
        <v>23</v>
      </c>
      <c r="D373" s="27" t="s">
        <v>14</v>
      </c>
      <c r="E373" s="30" t="s">
        <v>273</v>
      </c>
      <c r="F373" s="27">
        <v>600</v>
      </c>
      <c r="G373" s="33">
        <v>0</v>
      </c>
      <c r="H373" s="6">
        <v>4182419</v>
      </c>
      <c r="I373" s="28">
        <f t="shared" si="45"/>
        <v>4182419</v>
      </c>
      <c r="J373" s="33">
        <v>0</v>
      </c>
      <c r="K373" s="6">
        <v>3983250</v>
      </c>
      <c r="L373" s="4">
        <f t="shared" si="37"/>
        <v>3983250</v>
      </c>
    </row>
    <row r="374" spans="2:12" s="7" customFormat="1" ht="36" hidden="1">
      <c r="B374" s="47" t="s">
        <v>251</v>
      </c>
      <c r="C374" s="27" t="s">
        <v>23</v>
      </c>
      <c r="D374" s="27" t="s">
        <v>14</v>
      </c>
      <c r="E374" s="30" t="s">
        <v>527</v>
      </c>
      <c r="F374" s="27"/>
      <c r="G374" s="33">
        <f>G375</f>
        <v>0</v>
      </c>
      <c r="H374" s="33">
        <f>H375</f>
        <v>0</v>
      </c>
      <c r="I374" s="28">
        <f t="shared" si="45"/>
        <v>0</v>
      </c>
      <c r="J374" s="33">
        <f>J375</f>
        <v>0</v>
      </c>
      <c r="K374" s="33">
        <f>K375</f>
        <v>0</v>
      </c>
      <c r="L374" s="4">
        <f t="shared" si="37"/>
        <v>0</v>
      </c>
    </row>
    <row r="375" spans="2:12" s="7" customFormat="1" ht="24" hidden="1">
      <c r="B375" s="47" t="s">
        <v>237</v>
      </c>
      <c r="C375" s="27" t="s">
        <v>23</v>
      </c>
      <c r="D375" s="27" t="s">
        <v>14</v>
      </c>
      <c r="E375" s="30" t="s">
        <v>527</v>
      </c>
      <c r="F375" s="27" t="s">
        <v>400</v>
      </c>
      <c r="G375" s="33">
        <v>0</v>
      </c>
      <c r="H375" s="6">
        <v>0</v>
      </c>
      <c r="I375" s="28">
        <f t="shared" si="45"/>
        <v>0</v>
      </c>
      <c r="J375" s="33">
        <v>0</v>
      </c>
      <c r="K375" s="6">
        <v>0</v>
      </c>
      <c r="L375" s="4">
        <f t="shared" si="37"/>
        <v>0</v>
      </c>
    </row>
    <row r="376" spans="2:12" s="7" customFormat="1" ht="24">
      <c r="B376" s="47" t="s">
        <v>524</v>
      </c>
      <c r="C376" s="27" t="s">
        <v>23</v>
      </c>
      <c r="D376" s="27" t="s">
        <v>14</v>
      </c>
      <c r="E376" s="30" t="s">
        <v>275</v>
      </c>
      <c r="F376" s="27"/>
      <c r="G376" s="33">
        <f>G381+G383+G377+G379</f>
        <v>0</v>
      </c>
      <c r="H376" s="33">
        <f>H381+H383+H377+H379</f>
        <v>11250806</v>
      </c>
      <c r="I376" s="28">
        <f t="shared" si="45"/>
        <v>11250806</v>
      </c>
      <c r="J376" s="33">
        <f t="shared" ref="J376:K376" si="47">J381+J383+J377+J379</f>
        <v>0</v>
      </c>
      <c r="K376" s="33">
        <f t="shared" si="47"/>
        <v>10877882</v>
      </c>
      <c r="L376" s="4">
        <f t="shared" si="37"/>
        <v>10877882</v>
      </c>
    </row>
    <row r="377" spans="2:12" s="7" customFormat="1" ht="36">
      <c r="B377" s="47" t="s">
        <v>278</v>
      </c>
      <c r="C377" s="27" t="s">
        <v>23</v>
      </c>
      <c r="D377" s="27" t="s">
        <v>14</v>
      </c>
      <c r="E377" s="30" t="s">
        <v>279</v>
      </c>
      <c r="F377" s="27"/>
      <c r="G377" s="33">
        <f>G378</f>
        <v>0</v>
      </c>
      <c r="H377" s="33">
        <f>H378</f>
        <v>3726907</v>
      </c>
      <c r="I377" s="28">
        <f t="shared" si="45"/>
        <v>3726907</v>
      </c>
      <c r="J377" s="33">
        <f t="shared" ref="J377:K377" si="48">J378</f>
        <v>0</v>
      </c>
      <c r="K377" s="33">
        <f t="shared" si="48"/>
        <v>3549435</v>
      </c>
      <c r="L377" s="4">
        <f t="shared" si="37"/>
        <v>3549435</v>
      </c>
    </row>
    <row r="378" spans="2:12" s="7" customFormat="1" ht="24">
      <c r="B378" s="47" t="s">
        <v>237</v>
      </c>
      <c r="C378" s="27" t="s">
        <v>23</v>
      </c>
      <c r="D378" s="27" t="s">
        <v>14</v>
      </c>
      <c r="E378" s="30" t="s">
        <v>279</v>
      </c>
      <c r="F378" s="27" t="s">
        <v>400</v>
      </c>
      <c r="G378" s="33">
        <v>0</v>
      </c>
      <c r="H378" s="33">
        <v>3726907</v>
      </c>
      <c r="I378" s="28">
        <f t="shared" si="45"/>
        <v>3726907</v>
      </c>
      <c r="J378" s="33">
        <v>0</v>
      </c>
      <c r="K378" s="33">
        <v>3549435</v>
      </c>
      <c r="L378" s="4">
        <f t="shared" si="37"/>
        <v>3549435</v>
      </c>
    </row>
    <row r="379" spans="2:12" s="7" customFormat="1" ht="36">
      <c r="B379" s="47" t="s">
        <v>280</v>
      </c>
      <c r="C379" s="27" t="s">
        <v>23</v>
      </c>
      <c r="D379" s="27" t="s">
        <v>14</v>
      </c>
      <c r="E379" s="30" t="s">
        <v>281</v>
      </c>
      <c r="F379" s="27"/>
      <c r="G379" s="33">
        <f>G380</f>
        <v>0</v>
      </c>
      <c r="H379" s="33">
        <f>H380</f>
        <v>1126846</v>
      </c>
      <c r="I379" s="28">
        <f t="shared" si="45"/>
        <v>1126846</v>
      </c>
      <c r="J379" s="33">
        <f t="shared" ref="J379:K379" si="49">J380</f>
        <v>0</v>
      </c>
      <c r="K379" s="33">
        <f t="shared" si="49"/>
        <v>1073187</v>
      </c>
      <c r="L379" s="4">
        <f t="shared" si="37"/>
        <v>1073187</v>
      </c>
    </row>
    <row r="380" spans="2:12" s="7" customFormat="1" ht="24">
      <c r="B380" s="47" t="s">
        <v>237</v>
      </c>
      <c r="C380" s="27" t="s">
        <v>23</v>
      </c>
      <c r="D380" s="27" t="s">
        <v>14</v>
      </c>
      <c r="E380" s="30" t="s">
        <v>281</v>
      </c>
      <c r="F380" s="27" t="s">
        <v>400</v>
      </c>
      <c r="G380" s="33">
        <v>0</v>
      </c>
      <c r="H380" s="33">
        <v>1126846</v>
      </c>
      <c r="I380" s="28">
        <f t="shared" si="45"/>
        <v>1126846</v>
      </c>
      <c r="J380" s="33">
        <v>0</v>
      </c>
      <c r="K380" s="33">
        <v>1073187</v>
      </c>
      <c r="L380" s="4">
        <f t="shared" si="37"/>
        <v>1073187</v>
      </c>
    </row>
    <row r="381" spans="2:12" s="7" customFormat="1" ht="24">
      <c r="B381" s="47" t="s">
        <v>525</v>
      </c>
      <c r="C381" s="27" t="s">
        <v>23</v>
      </c>
      <c r="D381" s="27" t="s">
        <v>14</v>
      </c>
      <c r="E381" s="30" t="s">
        <v>283</v>
      </c>
      <c r="F381" s="27"/>
      <c r="G381" s="33">
        <f>G382</f>
        <v>0</v>
      </c>
      <c r="H381" s="33">
        <f>H382</f>
        <v>2977653</v>
      </c>
      <c r="I381" s="28">
        <f t="shared" si="45"/>
        <v>2977653</v>
      </c>
      <c r="J381" s="33">
        <f>J382</f>
        <v>0</v>
      </c>
      <c r="K381" s="33">
        <f>K382</f>
        <v>2835860</v>
      </c>
      <c r="L381" s="4">
        <f t="shared" si="37"/>
        <v>2835860</v>
      </c>
    </row>
    <row r="382" spans="2:12" s="7" customFormat="1" ht="24">
      <c r="B382" s="47" t="s">
        <v>237</v>
      </c>
      <c r="C382" s="27" t="s">
        <v>23</v>
      </c>
      <c r="D382" s="27" t="s">
        <v>14</v>
      </c>
      <c r="E382" s="30" t="s">
        <v>283</v>
      </c>
      <c r="F382" s="27" t="s">
        <v>400</v>
      </c>
      <c r="G382" s="33">
        <v>0</v>
      </c>
      <c r="H382" s="6">
        <v>2977653</v>
      </c>
      <c r="I382" s="28">
        <f t="shared" si="45"/>
        <v>2977653</v>
      </c>
      <c r="J382" s="33">
        <v>0</v>
      </c>
      <c r="K382" s="6">
        <v>2835860</v>
      </c>
      <c r="L382" s="4">
        <f t="shared" si="37"/>
        <v>2835860</v>
      </c>
    </row>
    <row r="383" spans="2:12" s="7" customFormat="1" ht="24">
      <c r="B383" s="47" t="s">
        <v>526</v>
      </c>
      <c r="C383" s="27" t="s">
        <v>23</v>
      </c>
      <c r="D383" s="27" t="s">
        <v>14</v>
      </c>
      <c r="E383" s="30" t="s">
        <v>285</v>
      </c>
      <c r="F383" s="27"/>
      <c r="G383" s="33">
        <f>G384</f>
        <v>0</v>
      </c>
      <c r="H383" s="33">
        <f>H384</f>
        <v>3419400</v>
      </c>
      <c r="I383" s="28">
        <f t="shared" si="45"/>
        <v>3419400</v>
      </c>
      <c r="J383" s="33">
        <f>J384</f>
        <v>0</v>
      </c>
      <c r="K383" s="33">
        <f>K384</f>
        <v>3419400</v>
      </c>
      <c r="L383" s="4">
        <f t="shared" si="37"/>
        <v>3419400</v>
      </c>
    </row>
    <row r="384" spans="2:12" s="7" customFormat="1" ht="24">
      <c r="B384" s="47" t="s">
        <v>237</v>
      </c>
      <c r="C384" s="27" t="s">
        <v>23</v>
      </c>
      <c r="D384" s="27" t="s">
        <v>14</v>
      </c>
      <c r="E384" s="30" t="s">
        <v>285</v>
      </c>
      <c r="F384" s="27" t="s">
        <v>400</v>
      </c>
      <c r="G384" s="33">
        <v>0</v>
      </c>
      <c r="H384" s="6">
        <v>3419400</v>
      </c>
      <c r="I384" s="28">
        <f t="shared" si="45"/>
        <v>3419400</v>
      </c>
      <c r="J384" s="33">
        <v>0</v>
      </c>
      <c r="K384" s="6">
        <v>3419400</v>
      </c>
      <c r="L384" s="4">
        <f t="shared" si="37"/>
        <v>3419400</v>
      </c>
    </row>
    <row r="385" spans="2:12" ht="24">
      <c r="B385" s="47" t="s">
        <v>37</v>
      </c>
      <c r="C385" s="27" t="s">
        <v>23</v>
      </c>
      <c r="D385" s="27" t="s">
        <v>31</v>
      </c>
      <c r="E385" s="27"/>
      <c r="F385" s="27"/>
      <c r="G385" s="33">
        <f>G386+G392+G389</f>
        <v>34500</v>
      </c>
      <c r="H385" s="6">
        <f>H386+H392+H389</f>
        <v>-34500</v>
      </c>
      <c r="I385" s="33">
        <f t="shared" si="45"/>
        <v>0</v>
      </c>
      <c r="J385" s="33">
        <f>J386+J392+J389</f>
        <v>34500</v>
      </c>
      <c r="K385" s="6">
        <f>K386+K392+K389</f>
        <v>-34500</v>
      </c>
      <c r="L385" s="4">
        <f t="shared" si="37"/>
        <v>0</v>
      </c>
    </row>
    <row r="386" spans="2:12" s="7" customFormat="1" ht="24" hidden="1">
      <c r="B386" s="47" t="s">
        <v>233</v>
      </c>
      <c r="C386" s="3" t="s">
        <v>23</v>
      </c>
      <c r="D386" s="3" t="s">
        <v>31</v>
      </c>
      <c r="E386" s="12" t="s">
        <v>234</v>
      </c>
      <c r="F386" s="3"/>
      <c r="G386" s="6">
        <f>G387</f>
        <v>0</v>
      </c>
      <c r="H386" s="6">
        <f>H387</f>
        <v>0</v>
      </c>
      <c r="I386" s="28">
        <f t="shared" si="45"/>
        <v>0</v>
      </c>
      <c r="J386" s="6">
        <f>J387</f>
        <v>0</v>
      </c>
      <c r="K386" s="6">
        <f>K387</f>
        <v>0</v>
      </c>
      <c r="L386" s="4">
        <f t="shared" si="37"/>
        <v>0</v>
      </c>
    </row>
    <row r="387" spans="2:12" s="7" customFormat="1" ht="24" hidden="1">
      <c r="B387" s="47" t="s">
        <v>235</v>
      </c>
      <c r="C387" s="3" t="s">
        <v>23</v>
      </c>
      <c r="D387" s="3" t="s">
        <v>31</v>
      </c>
      <c r="E387" s="12" t="s">
        <v>236</v>
      </c>
      <c r="F387" s="3"/>
      <c r="G387" s="6">
        <f>G388</f>
        <v>0</v>
      </c>
      <c r="H387" s="6">
        <f>H388</f>
        <v>0</v>
      </c>
      <c r="I387" s="28">
        <f t="shared" si="45"/>
        <v>0</v>
      </c>
      <c r="J387" s="6">
        <f>J388</f>
        <v>0</v>
      </c>
      <c r="K387" s="6">
        <f>K388</f>
        <v>0</v>
      </c>
      <c r="L387" s="4">
        <f t="shared" si="37"/>
        <v>0</v>
      </c>
    </row>
    <row r="388" spans="2:12" s="7" customFormat="1" ht="24" hidden="1">
      <c r="B388" s="47" t="s">
        <v>237</v>
      </c>
      <c r="C388" s="3" t="s">
        <v>23</v>
      </c>
      <c r="D388" s="3" t="s">
        <v>31</v>
      </c>
      <c r="E388" s="12" t="s">
        <v>236</v>
      </c>
      <c r="F388" s="12">
        <v>600</v>
      </c>
      <c r="G388" s="4">
        <v>0</v>
      </c>
      <c r="H388" s="4">
        <v>0</v>
      </c>
      <c r="I388" s="33">
        <f t="shared" si="45"/>
        <v>0</v>
      </c>
      <c r="J388" s="4">
        <v>0</v>
      </c>
      <c r="K388" s="4">
        <v>0</v>
      </c>
      <c r="L388" s="4">
        <f t="shared" si="37"/>
        <v>0</v>
      </c>
    </row>
    <row r="389" spans="2:12" s="7" customFormat="1" ht="24" hidden="1">
      <c r="B389" s="47" t="s">
        <v>246</v>
      </c>
      <c r="C389" s="3" t="s">
        <v>23</v>
      </c>
      <c r="D389" s="3" t="s">
        <v>31</v>
      </c>
      <c r="E389" s="12" t="s">
        <v>247</v>
      </c>
      <c r="F389" s="12"/>
      <c r="G389" s="6">
        <f>G390</f>
        <v>0</v>
      </c>
      <c r="H389" s="6">
        <f>H390</f>
        <v>0</v>
      </c>
      <c r="I389" s="33">
        <f t="shared" si="45"/>
        <v>0</v>
      </c>
      <c r="J389" s="6">
        <f>J390</f>
        <v>0</v>
      </c>
      <c r="K389" s="6">
        <f>K390</f>
        <v>0</v>
      </c>
      <c r="L389" s="4">
        <f t="shared" si="37"/>
        <v>0</v>
      </c>
    </row>
    <row r="390" spans="2:12" s="7" customFormat="1" ht="24" hidden="1">
      <c r="B390" s="47" t="s">
        <v>286</v>
      </c>
      <c r="C390" s="3" t="s">
        <v>23</v>
      </c>
      <c r="D390" s="3" t="s">
        <v>31</v>
      </c>
      <c r="E390" s="12" t="s">
        <v>248</v>
      </c>
      <c r="F390" s="12"/>
      <c r="G390" s="6">
        <f>G391</f>
        <v>0</v>
      </c>
      <c r="H390" s="6">
        <f>H391</f>
        <v>0</v>
      </c>
      <c r="I390" s="28">
        <f t="shared" si="45"/>
        <v>0</v>
      </c>
      <c r="J390" s="6">
        <f>J391</f>
        <v>0</v>
      </c>
      <c r="K390" s="6">
        <f>K391</f>
        <v>0</v>
      </c>
      <c r="L390" s="4">
        <f t="shared" si="37"/>
        <v>0</v>
      </c>
    </row>
    <row r="391" spans="2:12" s="7" customFormat="1" ht="24" hidden="1">
      <c r="B391" s="47" t="s">
        <v>237</v>
      </c>
      <c r="C391" s="3" t="s">
        <v>23</v>
      </c>
      <c r="D391" s="3" t="s">
        <v>31</v>
      </c>
      <c r="E391" s="12" t="s">
        <v>248</v>
      </c>
      <c r="F391" s="12">
        <v>600</v>
      </c>
      <c r="G391" s="4">
        <v>0</v>
      </c>
      <c r="H391" s="4">
        <v>0</v>
      </c>
      <c r="I391" s="28">
        <f t="shared" si="45"/>
        <v>0</v>
      </c>
      <c r="J391" s="4">
        <v>0</v>
      </c>
      <c r="K391" s="4">
        <v>0</v>
      </c>
      <c r="L391" s="4">
        <f t="shared" si="37"/>
        <v>0</v>
      </c>
    </row>
    <row r="392" spans="2:12">
      <c r="B392" s="47" t="s">
        <v>60</v>
      </c>
      <c r="C392" s="27" t="s">
        <v>23</v>
      </c>
      <c r="D392" s="27" t="s">
        <v>31</v>
      </c>
      <c r="E392" s="30" t="s">
        <v>61</v>
      </c>
      <c r="F392" s="27"/>
      <c r="G392" s="33">
        <f>G393</f>
        <v>34500</v>
      </c>
      <c r="H392" s="6">
        <f>H393</f>
        <v>-34500</v>
      </c>
      <c r="I392" s="33">
        <f t="shared" si="45"/>
        <v>0</v>
      </c>
      <c r="J392" s="33">
        <f>J393</f>
        <v>34500</v>
      </c>
      <c r="K392" s="6">
        <f>K393</f>
        <v>-34500</v>
      </c>
      <c r="L392" s="4">
        <f t="shared" si="37"/>
        <v>0</v>
      </c>
    </row>
    <row r="393" spans="2:12" ht="24">
      <c r="B393" s="47" t="s">
        <v>38</v>
      </c>
      <c r="C393" s="27" t="s">
        <v>23</v>
      </c>
      <c r="D393" s="27" t="s">
        <v>31</v>
      </c>
      <c r="E393" s="30" t="s">
        <v>287</v>
      </c>
      <c r="F393" s="27"/>
      <c r="G393" s="33">
        <f>G394+G395</f>
        <v>34500</v>
      </c>
      <c r="H393" s="6">
        <f>H394+H395</f>
        <v>-34500</v>
      </c>
      <c r="I393" s="28">
        <f t="shared" si="45"/>
        <v>0</v>
      </c>
      <c r="J393" s="33">
        <f>J394+J395</f>
        <v>34500</v>
      </c>
      <c r="K393" s="6">
        <f>K394+K395</f>
        <v>-34500</v>
      </c>
      <c r="L393" s="4">
        <f t="shared" si="37"/>
        <v>0</v>
      </c>
    </row>
    <row r="394" spans="2:12" ht="48">
      <c r="B394" s="47" t="s">
        <v>65</v>
      </c>
      <c r="C394" s="27" t="s">
        <v>23</v>
      </c>
      <c r="D394" s="27" t="s">
        <v>31</v>
      </c>
      <c r="E394" s="30" t="s">
        <v>287</v>
      </c>
      <c r="F394" s="30">
        <v>100</v>
      </c>
      <c r="G394" s="33">
        <v>10500</v>
      </c>
      <c r="H394" s="4">
        <v>-10500</v>
      </c>
      <c r="I394" s="33">
        <f t="shared" si="45"/>
        <v>0</v>
      </c>
      <c r="J394" s="33">
        <v>10500</v>
      </c>
      <c r="K394" s="4">
        <v>-10500</v>
      </c>
      <c r="L394" s="4">
        <f t="shared" si="37"/>
        <v>0</v>
      </c>
    </row>
    <row r="395" spans="2:12" ht="24">
      <c r="B395" s="47" t="s">
        <v>72</v>
      </c>
      <c r="C395" s="27" t="s">
        <v>23</v>
      </c>
      <c r="D395" s="27" t="s">
        <v>31</v>
      </c>
      <c r="E395" s="30" t="s">
        <v>287</v>
      </c>
      <c r="F395" s="30">
        <v>200</v>
      </c>
      <c r="G395" s="33">
        <v>24000</v>
      </c>
      <c r="H395" s="4">
        <v>-24000</v>
      </c>
      <c r="I395" s="33">
        <f t="shared" si="45"/>
        <v>0</v>
      </c>
      <c r="J395" s="33">
        <v>24000</v>
      </c>
      <c r="K395" s="4">
        <v>-24000</v>
      </c>
      <c r="L395" s="4">
        <f t="shared" ref="L395:L433" si="50">J395+K395</f>
        <v>0</v>
      </c>
    </row>
    <row r="396" spans="2:12">
      <c r="B396" s="47" t="s">
        <v>48</v>
      </c>
      <c r="C396" s="27" t="s">
        <v>23</v>
      </c>
      <c r="D396" s="27" t="s">
        <v>23</v>
      </c>
      <c r="E396" s="27"/>
      <c r="F396" s="27"/>
      <c r="G396" s="33">
        <f>G397</f>
        <v>1514940</v>
      </c>
      <c r="H396" s="6">
        <f>H397</f>
        <v>0</v>
      </c>
      <c r="I396" s="28">
        <f t="shared" si="45"/>
        <v>1514940</v>
      </c>
      <c r="J396" s="33">
        <f>J397</f>
        <v>1512240</v>
      </c>
      <c r="K396" s="6">
        <f>K397</f>
        <v>0</v>
      </c>
      <c r="L396" s="4">
        <f t="shared" si="50"/>
        <v>1512240</v>
      </c>
    </row>
    <row r="397" spans="2:12" ht="24">
      <c r="B397" s="47" t="s">
        <v>258</v>
      </c>
      <c r="C397" s="27" t="s">
        <v>23</v>
      </c>
      <c r="D397" s="27" t="s">
        <v>23</v>
      </c>
      <c r="E397" s="30" t="s">
        <v>259</v>
      </c>
      <c r="F397" s="27"/>
      <c r="G397" s="33">
        <f>G398+G401+G405</f>
        <v>1514940</v>
      </c>
      <c r="H397" s="6">
        <f>H398+H401+H405</f>
        <v>0</v>
      </c>
      <c r="I397" s="28">
        <f t="shared" si="45"/>
        <v>1514940</v>
      </c>
      <c r="J397" s="33">
        <f>J398+J401+J405</f>
        <v>1512240</v>
      </c>
      <c r="K397" s="6">
        <f>K398+K401+K405</f>
        <v>0</v>
      </c>
      <c r="L397" s="4">
        <f t="shared" si="50"/>
        <v>1512240</v>
      </c>
    </row>
    <row r="398" spans="2:12" ht="24">
      <c r="B398" s="47" t="s">
        <v>288</v>
      </c>
      <c r="C398" s="27" t="s">
        <v>23</v>
      </c>
      <c r="D398" s="27" t="s">
        <v>23</v>
      </c>
      <c r="E398" s="30" t="s">
        <v>289</v>
      </c>
      <c r="F398" s="27"/>
      <c r="G398" s="33">
        <f>G399+G400</f>
        <v>50000</v>
      </c>
      <c r="H398" s="6">
        <f>H399+H400</f>
        <v>0</v>
      </c>
      <c r="I398" s="28">
        <f t="shared" si="45"/>
        <v>50000</v>
      </c>
      <c r="J398" s="33">
        <f>J399+J400</f>
        <v>50000</v>
      </c>
      <c r="K398" s="6">
        <f>K399+K400</f>
        <v>0</v>
      </c>
      <c r="L398" s="4">
        <f t="shared" si="50"/>
        <v>50000</v>
      </c>
    </row>
    <row r="399" spans="2:12" s="7" customFormat="1" ht="48" hidden="1">
      <c r="B399" s="47" t="s">
        <v>65</v>
      </c>
      <c r="C399" s="3" t="s">
        <v>23</v>
      </c>
      <c r="D399" s="3" t="s">
        <v>23</v>
      </c>
      <c r="E399" s="12" t="s">
        <v>289</v>
      </c>
      <c r="F399" s="12">
        <v>100</v>
      </c>
      <c r="G399" s="4"/>
      <c r="H399" s="4">
        <v>0</v>
      </c>
      <c r="I399" s="28">
        <f t="shared" si="45"/>
        <v>0</v>
      </c>
      <c r="J399" s="4"/>
      <c r="K399" s="4">
        <v>0</v>
      </c>
      <c r="L399" s="4">
        <f t="shared" si="50"/>
        <v>0</v>
      </c>
    </row>
    <row r="400" spans="2:12" ht="24">
      <c r="B400" s="47" t="s">
        <v>72</v>
      </c>
      <c r="C400" s="27" t="s">
        <v>23</v>
      </c>
      <c r="D400" s="27" t="s">
        <v>23</v>
      </c>
      <c r="E400" s="30" t="s">
        <v>289</v>
      </c>
      <c r="F400" s="30">
        <v>200</v>
      </c>
      <c r="G400" s="28">
        <f>50000</f>
        <v>50000</v>
      </c>
      <c r="H400" s="4"/>
      <c r="I400" s="33">
        <f t="shared" si="45"/>
        <v>50000</v>
      </c>
      <c r="J400" s="28">
        <f>50000</f>
        <v>50000</v>
      </c>
      <c r="K400" s="4"/>
      <c r="L400" s="4">
        <f t="shared" si="50"/>
        <v>50000</v>
      </c>
    </row>
    <row r="401" spans="2:12" ht="24">
      <c r="B401" s="47" t="s">
        <v>260</v>
      </c>
      <c r="C401" s="27" t="s">
        <v>23</v>
      </c>
      <c r="D401" s="27" t="s">
        <v>23</v>
      </c>
      <c r="E401" s="30" t="s">
        <v>261</v>
      </c>
      <c r="F401" s="30"/>
      <c r="G401" s="33">
        <f>G402+G403+G404</f>
        <v>202040</v>
      </c>
      <c r="H401" s="6">
        <f>H402+H403+H404</f>
        <v>0</v>
      </c>
      <c r="I401" s="33">
        <f t="shared" si="45"/>
        <v>202040</v>
      </c>
      <c r="J401" s="33">
        <f>J402+J403+J404</f>
        <v>199340</v>
      </c>
      <c r="K401" s="6">
        <f>K402+K403+K404</f>
        <v>0</v>
      </c>
      <c r="L401" s="4">
        <f t="shared" si="50"/>
        <v>199340</v>
      </c>
    </row>
    <row r="402" spans="2:12" s="7" customFormat="1" ht="48" hidden="1">
      <c r="B402" s="47" t="s">
        <v>65</v>
      </c>
      <c r="C402" s="3" t="s">
        <v>23</v>
      </c>
      <c r="D402" s="3" t="s">
        <v>23</v>
      </c>
      <c r="E402" s="12" t="s">
        <v>261</v>
      </c>
      <c r="F402" s="12">
        <v>100</v>
      </c>
      <c r="G402" s="4"/>
      <c r="H402" s="4">
        <v>0</v>
      </c>
      <c r="I402" s="28">
        <f t="shared" si="45"/>
        <v>0</v>
      </c>
      <c r="J402" s="4"/>
      <c r="K402" s="4">
        <v>0</v>
      </c>
      <c r="L402" s="4">
        <f t="shared" si="50"/>
        <v>0</v>
      </c>
    </row>
    <row r="403" spans="2:12" ht="24">
      <c r="B403" s="47" t="s">
        <v>72</v>
      </c>
      <c r="C403" s="27" t="s">
        <v>23</v>
      </c>
      <c r="D403" s="27" t="s">
        <v>23</v>
      </c>
      <c r="E403" s="30" t="s">
        <v>261</v>
      </c>
      <c r="F403" s="30">
        <v>200</v>
      </c>
      <c r="G403" s="28">
        <f>145340</f>
        <v>145340</v>
      </c>
      <c r="H403" s="4"/>
      <c r="I403" s="33">
        <f t="shared" si="45"/>
        <v>145340</v>
      </c>
      <c r="J403" s="28">
        <f>145340</f>
        <v>145340</v>
      </c>
      <c r="K403" s="4"/>
      <c r="L403" s="4">
        <f t="shared" si="50"/>
        <v>145340</v>
      </c>
    </row>
    <row r="404" spans="2:12" ht="24" hidden="1">
      <c r="B404" s="47" t="s">
        <v>237</v>
      </c>
      <c r="C404" s="27" t="s">
        <v>23</v>
      </c>
      <c r="D404" s="27" t="s">
        <v>23</v>
      </c>
      <c r="E404" s="30" t="s">
        <v>261</v>
      </c>
      <c r="F404" s="30">
        <v>600</v>
      </c>
      <c r="G404" s="28">
        <v>56700</v>
      </c>
      <c r="H404" s="4"/>
      <c r="I404" s="28"/>
      <c r="J404" s="28">
        <v>54000</v>
      </c>
      <c r="K404" s="4"/>
      <c r="L404" s="4"/>
    </row>
    <row r="405" spans="2:12" ht="36">
      <c r="B405" s="47" t="s">
        <v>290</v>
      </c>
      <c r="C405" s="27" t="s">
        <v>23</v>
      </c>
      <c r="D405" s="27" t="s">
        <v>23</v>
      </c>
      <c r="E405" s="30" t="s">
        <v>500</v>
      </c>
      <c r="F405" s="30"/>
      <c r="G405" s="33">
        <f>G407+G408</f>
        <v>1262900</v>
      </c>
      <c r="H405" s="6">
        <f>H407+H408+H406</f>
        <v>0</v>
      </c>
      <c r="I405" s="33">
        <f t="shared" ref="I405:I433" si="51">G405+H405</f>
        <v>1262900</v>
      </c>
      <c r="J405" s="33">
        <f>J407+J408</f>
        <v>1262900</v>
      </c>
      <c r="K405" s="6">
        <f>K407+K408+K406</f>
        <v>0</v>
      </c>
      <c r="L405" s="4">
        <f t="shared" si="50"/>
        <v>1262900</v>
      </c>
    </row>
    <row r="406" spans="2:12" ht="24">
      <c r="B406" s="47" t="s">
        <v>72</v>
      </c>
      <c r="C406" s="27" t="s">
        <v>23</v>
      </c>
      <c r="D406" s="27" t="s">
        <v>23</v>
      </c>
      <c r="E406" s="30" t="s">
        <v>500</v>
      </c>
      <c r="F406" s="30">
        <v>200</v>
      </c>
      <c r="G406" s="33"/>
      <c r="H406" s="6">
        <v>566800</v>
      </c>
      <c r="I406" s="33">
        <f t="shared" si="51"/>
        <v>566800</v>
      </c>
      <c r="J406" s="33"/>
      <c r="K406" s="6">
        <v>566800</v>
      </c>
      <c r="L406" s="4">
        <f t="shared" si="50"/>
        <v>566800</v>
      </c>
    </row>
    <row r="407" spans="2:12">
      <c r="B407" s="47" t="s">
        <v>165</v>
      </c>
      <c r="C407" s="27" t="s">
        <v>23</v>
      </c>
      <c r="D407" s="27" t="s">
        <v>23</v>
      </c>
      <c r="E407" s="30" t="s">
        <v>500</v>
      </c>
      <c r="F407" s="30">
        <v>300</v>
      </c>
      <c r="G407" s="28">
        <v>666920</v>
      </c>
      <c r="H407" s="4">
        <f>-666920+100120</f>
        <v>-566800</v>
      </c>
      <c r="I407" s="28">
        <f t="shared" si="51"/>
        <v>100120</v>
      </c>
      <c r="J407" s="28">
        <v>666920</v>
      </c>
      <c r="K407" s="4">
        <f>-666920+100120</f>
        <v>-566800</v>
      </c>
      <c r="L407" s="4">
        <f t="shared" si="50"/>
        <v>100120</v>
      </c>
    </row>
    <row r="408" spans="2:12" ht="24">
      <c r="B408" s="47" t="s">
        <v>237</v>
      </c>
      <c r="C408" s="27" t="s">
        <v>23</v>
      </c>
      <c r="D408" s="27" t="s">
        <v>23</v>
      </c>
      <c r="E408" s="30" t="s">
        <v>500</v>
      </c>
      <c r="F408" s="30">
        <v>600</v>
      </c>
      <c r="G408" s="28">
        <v>595980</v>
      </c>
      <c r="H408" s="4">
        <v>0</v>
      </c>
      <c r="I408" s="28">
        <f t="shared" si="51"/>
        <v>595980</v>
      </c>
      <c r="J408" s="28">
        <v>595980</v>
      </c>
      <c r="K408" s="4">
        <v>0</v>
      </c>
      <c r="L408" s="4">
        <f t="shared" si="50"/>
        <v>595980</v>
      </c>
    </row>
    <row r="409" spans="2:12">
      <c r="B409" s="47" t="s">
        <v>52</v>
      </c>
      <c r="C409" s="27" t="s">
        <v>23</v>
      </c>
      <c r="D409" s="27" t="s">
        <v>28</v>
      </c>
      <c r="E409" s="27"/>
      <c r="F409" s="27"/>
      <c r="G409" s="28">
        <f>G413+G418+G431+G410</f>
        <v>16708898</v>
      </c>
      <c r="H409" s="28">
        <f>H413+H418+H431+H410</f>
        <v>4537210</v>
      </c>
      <c r="I409" s="28">
        <f t="shared" si="51"/>
        <v>21246108</v>
      </c>
      <c r="J409" s="28">
        <f>J413+J418+J431+J410</f>
        <v>16708898</v>
      </c>
      <c r="K409" s="28">
        <f>K413+K418+K431+K410</f>
        <v>4537210</v>
      </c>
      <c r="L409" s="28">
        <f t="shared" si="50"/>
        <v>21246108</v>
      </c>
    </row>
    <row r="410" spans="2:12" s="7" customFormat="1" ht="36" hidden="1">
      <c r="B410" s="47" t="s">
        <v>113</v>
      </c>
      <c r="C410" s="3" t="s">
        <v>23</v>
      </c>
      <c r="D410" s="12" t="s">
        <v>28</v>
      </c>
      <c r="E410" s="12" t="s">
        <v>114</v>
      </c>
      <c r="F410" s="3"/>
      <c r="G410" s="6">
        <f>G411</f>
        <v>0</v>
      </c>
      <c r="H410" s="6">
        <f>H411</f>
        <v>0</v>
      </c>
      <c r="I410" s="33">
        <f t="shared" si="51"/>
        <v>0</v>
      </c>
      <c r="J410" s="6">
        <f>J411</f>
        <v>0</v>
      </c>
      <c r="K410" s="6">
        <f>K411</f>
        <v>0</v>
      </c>
      <c r="L410" s="4">
        <f t="shared" si="50"/>
        <v>0</v>
      </c>
    </row>
    <row r="411" spans="2:12" s="7" customFormat="1" ht="24" hidden="1">
      <c r="B411" s="47" t="s">
        <v>402</v>
      </c>
      <c r="C411" s="3" t="s">
        <v>23</v>
      </c>
      <c r="D411" s="12" t="s">
        <v>28</v>
      </c>
      <c r="E411" s="12" t="s">
        <v>401</v>
      </c>
      <c r="F411" s="3"/>
      <c r="G411" s="6">
        <f>G412</f>
        <v>0</v>
      </c>
      <c r="H411" s="6">
        <f>H412</f>
        <v>0</v>
      </c>
      <c r="I411" s="33">
        <f t="shared" si="51"/>
        <v>0</v>
      </c>
      <c r="J411" s="6">
        <f>J412</f>
        <v>0</v>
      </c>
      <c r="K411" s="6">
        <f>K412</f>
        <v>0</v>
      </c>
      <c r="L411" s="4">
        <f t="shared" si="50"/>
        <v>0</v>
      </c>
    </row>
    <row r="412" spans="2:12" s="7" customFormat="1" ht="24" hidden="1">
      <c r="B412" s="47" t="s">
        <v>72</v>
      </c>
      <c r="C412" s="3" t="s">
        <v>23</v>
      </c>
      <c r="D412" s="12" t="s">
        <v>28</v>
      </c>
      <c r="E412" s="12" t="s">
        <v>401</v>
      </c>
      <c r="F412" s="3">
        <v>200</v>
      </c>
      <c r="G412" s="6"/>
      <c r="H412" s="4">
        <v>0</v>
      </c>
      <c r="I412" s="33">
        <f t="shared" si="51"/>
        <v>0</v>
      </c>
      <c r="J412" s="6"/>
      <c r="K412" s="4">
        <v>0</v>
      </c>
      <c r="L412" s="4">
        <f t="shared" si="50"/>
        <v>0</v>
      </c>
    </row>
    <row r="413" spans="2:12" s="7" customFormat="1" ht="48" hidden="1">
      <c r="B413" s="47" t="s">
        <v>262</v>
      </c>
      <c r="C413" s="3" t="s">
        <v>23</v>
      </c>
      <c r="D413" s="3" t="s">
        <v>28</v>
      </c>
      <c r="E413" s="12" t="s">
        <v>263</v>
      </c>
      <c r="F413" s="3"/>
      <c r="G413" s="6">
        <f>G414+G416</f>
        <v>0</v>
      </c>
      <c r="H413" s="6">
        <f>H414+H416</f>
        <v>0</v>
      </c>
      <c r="I413" s="28">
        <f t="shared" si="51"/>
        <v>0</v>
      </c>
      <c r="J413" s="6">
        <f>J414+J416</f>
        <v>0</v>
      </c>
      <c r="K413" s="6">
        <f>K414+K416</f>
        <v>0</v>
      </c>
      <c r="L413" s="4">
        <f t="shared" si="50"/>
        <v>0</v>
      </c>
    </row>
    <row r="414" spans="2:12" s="7" customFormat="1" hidden="1">
      <c r="B414" s="47" t="s">
        <v>264</v>
      </c>
      <c r="C414" s="3" t="s">
        <v>23</v>
      </c>
      <c r="D414" s="3" t="s">
        <v>28</v>
      </c>
      <c r="E414" s="12" t="s">
        <v>265</v>
      </c>
      <c r="F414" s="3"/>
      <c r="G414" s="6">
        <f>G415</f>
        <v>0</v>
      </c>
      <c r="H414" s="6">
        <f>H415</f>
        <v>0</v>
      </c>
      <c r="I414" s="25">
        <f t="shared" si="51"/>
        <v>0</v>
      </c>
      <c r="J414" s="6">
        <f>J415</f>
        <v>0</v>
      </c>
      <c r="K414" s="6">
        <f>K415</f>
        <v>0</v>
      </c>
      <c r="L414" s="4">
        <f t="shared" si="50"/>
        <v>0</v>
      </c>
    </row>
    <row r="415" spans="2:12" s="7" customFormat="1" ht="24" hidden="1">
      <c r="B415" s="47" t="s">
        <v>72</v>
      </c>
      <c r="C415" s="3" t="s">
        <v>23</v>
      </c>
      <c r="D415" s="3" t="s">
        <v>28</v>
      </c>
      <c r="E415" s="12" t="s">
        <v>265</v>
      </c>
      <c r="F415" s="12">
        <v>200</v>
      </c>
      <c r="G415" s="4"/>
      <c r="H415" s="4">
        <v>0</v>
      </c>
      <c r="I415" s="28">
        <f t="shared" si="51"/>
        <v>0</v>
      </c>
      <c r="J415" s="4"/>
      <c r="K415" s="4">
        <v>0</v>
      </c>
      <c r="L415" s="4">
        <f t="shared" si="50"/>
        <v>0</v>
      </c>
    </row>
    <row r="416" spans="2:12" s="7" customFormat="1" ht="24" hidden="1">
      <c r="B416" s="47" t="s">
        <v>399</v>
      </c>
      <c r="C416" s="3" t="s">
        <v>23</v>
      </c>
      <c r="D416" s="12" t="s">
        <v>28</v>
      </c>
      <c r="E416" s="12" t="s">
        <v>398</v>
      </c>
      <c r="F416" s="3"/>
      <c r="G416" s="4">
        <f>G417</f>
        <v>0</v>
      </c>
      <c r="H416" s="4">
        <f>H417</f>
        <v>0</v>
      </c>
      <c r="I416" s="33">
        <f t="shared" si="51"/>
        <v>0</v>
      </c>
      <c r="J416" s="4">
        <f>J417</f>
        <v>0</v>
      </c>
      <c r="K416" s="4">
        <f>K417</f>
        <v>0</v>
      </c>
      <c r="L416" s="4">
        <f t="shared" si="50"/>
        <v>0</v>
      </c>
    </row>
    <row r="417" spans="2:12" s="7" customFormat="1" ht="24" hidden="1">
      <c r="B417" s="47" t="s">
        <v>72</v>
      </c>
      <c r="C417" s="3" t="s">
        <v>23</v>
      </c>
      <c r="D417" s="12" t="s">
        <v>28</v>
      </c>
      <c r="E417" s="12" t="s">
        <v>398</v>
      </c>
      <c r="F417" s="3" t="s">
        <v>387</v>
      </c>
      <c r="G417" s="4"/>
      <c r="H417" s="4">
        <v>0</v>
      </c>
      <c r="I417" s="33">
        <f t="shared" si="51"/>
        <v>0</v>
      </c>
      <c r="J417" s="4"/>
      <c r="K417" s="4">
        <v>0</v>
      </c>
      <c r="L417" s="4">
        <f t="shared" si="50"/>
        <v>0</v>
      </c>
    </row>
    <row r="418" spans="2:12" ht="24">
      <c r="B418" s="47" t="s">
        <v>291</v>
      </c>
      <c r="C418" s="27" t="s">
        <v>23</v>
      </c>
      <c r="D418" s="27" t="s">
        <v>28</v>
      </c>
      <c r="E418" s="30" t="s">
        <v>292</v>
      </c>
      <c r="F418" s="30"/>
      <c r="G418" s="33">
        <f>G419+G426</f>
        <v>16708898</v>
      </c>
      <c r="H418" s="6">
        <f>H419+H426+H424</f>
        <v>4537210</v>
      </c>
      <c r="I418" s="28">
        <f t="shared" si="51"/>
        <v>21246108</v>
      </c>
      <c r="J418" s="33">
        <f>J419+J426</f>
        <v>16708898</v>
      </c>
      <c r="K418" s="6">
        <f>K419+K426+K424</f>
        <v>4537210</v>
      </c>
      <c r="L418" s="4">
        <f t="shared" si="50"/>
        <v>21246108</v>
      </c>
    </row>
    <row r="419" spans="2:12" ht="24">
      <c r="B419" s="47" t="s">
        <v>293</v>
      </c>
      <c r="C419" s="27" t="s">
        <v>23</v>
      </c>
      <c r="D419" s="27" t="s">
        <v>28</v>
      </c>
      <c r="E419" s="30" t="s">
        <v>294</v>
      </c>
      <c r="F419" s="30"/>
      <c r="G419" s="33">
        <f>G420+G422</f>
        <v>1723700</v>
      </c>
      <c r="H419" s="6">
        <f>H420+H422</f>
        <v>0</v>
      </c>
      <c r="I419" s="28">
        <f t="shared" si="51"/>
        <v>1723700</v>
      </c>
      <c r="J419" s="33">
        <f>J420+J422</f>
        <v>1723700</v>
      </c>
      <c r="K419" s="6">
        <f>K420+K422</f>
        <v>0</v>
      </c>
      <c r="L419" s="4">
        <f t="shared" si="50"/>
        <v>1723700</v>
      </c>
    </row>
    <row r="420" spans="2:12" ht="24">
      <c r="B420" s="47" t="s">
        <v>295</v>
      </c>
      <c r="C420" s="27" t="s">
        <v>23</v>
      </c>
      <c r="D420" s="27" t="s">
        <v>28</v>
      </c>
      <c r="E420" s="30" t="s">
        <v>296</v>
      </c>
      <c r="F420" s="30"/>
      <c r="G420" s="33">
        <f>G421</f>
        <v>1143500</v>
      </c>
      <c r="H420" s="6">
        <f>H421</f>
        <v>0</v>
      </c>
      <c r="I420" s="33">
        <f t="shared" si="51"/>
        <v>1143500</v>
      </c>
      <c r="J420" s="33">
        <f>J421</f>
        <v>1143500</v>
      </c>
      <c r="K420" s="6">
        <f>K421</f>
        <v>0</v>
      </c>
      <c r="L420" s="4">
        <f t="shared" si="50"/>
        <v>1143500</v>
      </c>
    </row>
    <row r="421" spans="2:12" ht="48">
      <c r="B421" s="47" t="s">
        <v>65</v>
      </c>
      <c r="C421" s="27" t="s">
        <v>23</v>
      </c>
      <c r="D421" s="27" t="s">
        <v>28</v>
      </c>
      <c r="E421" s="30" t="s">
        <v>296</v>
      </c>
      <c r="F421" s="30">
        <v>100</v>
      </c>
      <c r="G421" s="28">
        <v>1143500</v>
      </c>
      <c r="H421" s="4"/>
      <c r="I421" s="33">
        <f t="shared" si="51"/>
        <v>1143500</v>
      </c>
      <c r="J421" s="28">
        <v>1143500</v>
      </c>
      <c r="K421" s="4"/>
      <c r="L421" s="4">
        <f t="shared" si="50"/>
        <v>1143500</v>
      </c>
    </row>
    <row r="422" spans="2:12">
      <c r="B422" s="47" t="s">
        <v>297</v>
      </c>
      <c r="C422" s="27" t="s">
        <v>23</v>
      </c>
      <c r="D422" s="27" t="s">
        <v>28</v>
      </c>
      <c r="E422" s="30" t="s">
        <v>298</v>
      </c>
      <c r="F422" s="30"/>
      <c r="G422" s="33">
        <f>G423</f>
        <v>580200</v>
      </c>
      <c r="H422" s="6">
        <f>H423</f>
        <v>0</v>
      </c>
      <c r="I422" s="33">
        <f t="shared" si="51"/>
        <v>580200</v>
      </c>
      <c r="J422" s="33">
        <f>J423</f>
        <v>580200</v>
      </c>
      <c r="K422" s="6">
        <f>K423</f>
        <v>0</v>
      </c>
      <c r="L422" s="4">
        <f t="shared" si="50"/>
        <v>580200</v>
      </c>
    </row>
    <row r="423" spans="2:12" ht="48">
      <c r="B423" s="47" t="s">
        <v>65</v>
      </c>
      <c r="C423" s="27" t="s">
        <v>23</v>
      </c>
      <c r="D423" s="27" t="s">
        <v>28</v>
      </c>
      <c r="E423" s="30" t="s">
        <v>298</v>
      </c>
      <c r="F423" s="30">
        <v>100</v>
      </c>
      <c r="G423" s="28">
        <v>580200</v>
      </c>
      <c r="H423" s="4"/>
      <c r="I423" s="33">
        <f t="shared" si="51"/>
        <v>580200</v>
      </c>
      <c r="J423" s="28">
        <v>580200</v>
      </c>
      <c r="K423" s="4"/>
      <c r="L423" s="4">
        <f t="shared" si="50"/>
        <v>580200</v>
      </c>
    </row>
    <row r="424" spans="2:12" ht="30.6">
      <c r="B424" s="26" t="s">
        <v>556</v>
      </c>
      <c r="C424" s="27" t="s">
        <v>23</v>
      </c>
      <c r="D424" s="30" t="s">
        <v>28</v>
      </c>
      <c r="E424" s="30" t="s">
        <v>555</v>
      </c>
      <c r="F424" s="27"/>
      <c r="G424" s="33"/>
      <c r="H424" s="28">
        <f>H425</f>
        <v>4537210</v>
      </c>
      <c r="I424" s="28">
        <f t="shared" si="51"/>
        <v>4537210</v>
      </c>
      <c r="J424" s="28"/>
      <c r="K424" s="28">
        <f>K425</f>
        <v>4537210</v>
      </c>
      <c r="L424" s="4">
        <f t="shared" si="50"/>
        <v>4537210</v>
      </c>
    </row>
    <row r="425" spans="2:12" ht="40.799999999999997">
      <c r="B425" s="26" t="s">
        <v>65</v>
      </c>
      <c r="C425" s="27" t="s">
        <v>23</v>
      </c>
      <c r="D425" s="30" t="s">
        <v>28</v>
      </c>
      <c r="E425" s="30" t="s">
        <v>555</v>
      </c>
      <c r="F425" s="27" t="s">
        <v>66</v>
      </c>
      <c r="G425" s="33"/>
      <c r="H425" s="28">
        <f>3486000+1051210</f>
        <v>4537210</v>
      </c>
      <c r="I425" s="28">
        <f t="shared" si="51"/>
        <v>4537210</v>
      </c>
      <c r="J425" s="28"/>
      <c r="K425" s="28">
        <f>3486000+1051210</f>
        <v>4537210</v>
      </c>
      <c r="L425" s="4">
        <f t="shared" si="50"/>
        <v>4537210</v>
      </c>
    </row>
    <row r="426" spans="2:12" ht="24">
      <c r="B426" s="47" t="s">
        <v>299</v>
      </c>
      <c r="C426" s="27" t="s">
        <v>23</v>
      </c>
      <c r="D426" s="27" t="s">
        <v>28</v>
      </c>
      <c r="E426" s="30" t="s">
        <v>300</v>
      </c>
      <c r="F426" s="30"/>
      <c r="G426" s="33">
        <f>G427</f>
        <v>14985198</v>
      </c>
      <c r="H426" s="6">
        <f>H427</f>
        <v>0</v>
      </c>
      <c r="I426" s="33">
        <f t="shared" si="51"/>
        <v>14985198</v>
      </c>
      <c r="J426" s="33">
        <f>J427</f>
        <v>14985198</v>
      </c>
      <c r="K426" s="6">
        <f>K427</f>
        <v>0</v>
      </c>
      <c r="L426" s="4">
        <f t="shared" si="50"/>
        <v>14985198</v>
      </c>
    </row>
    <row r="427" spans="2:12" ht="24">
      <c r="B427" s="47" t="s">
        <v>301</v>
      </c>
      <c r="C427" s="27" t="s">
        <v>23</v>
      </c>
      <c r="D427" s="27" t="s">
        <v>28</v>
      </c>
      <c r="E427" s="30" t="s">
        <v>302</v>
      </c>
      <c r="F427" s="30"/>
      <c r="G427" s="33">
        <f>G428+G429+G430</f>
        <v>14985198</v>
      </c>
      <c r="H427" s="6">
        <f>H428+H429+H430</f>
        <v>0</v>
      </c>
      <c r="I427" s="33">
        <f t="shared" si="51"/>
        <v>14985198</v>
      </c>
      <c r="J427" s="33">
        <f>J428+J429+J430</f>
        <v>14985198</v>
      </c>
      <c r="K427" s="6">
        <f>K428+K429+K430</f>
        <v>0</v>
      </c>
      <c r="L427" s="4">
        <f t="shared" si="50"/>
        <v>14985198</v>
      </c>
    </row>
    <row r="428" spans="2:12" ht="48">
      <c r="B428" s="47" t="s">
        <v>65</v>
      </c>
      <c r="C428" s="27" t="s">
        <v>23</v>
      </c>
      <c r="D428" s="27" t="s">
        <v>28</v>
      </c>
      <c r="E428" s="30" t="s">
        <v>302</v>
      </c>
      <c r="F428" s="30">
        <v>100</v>
      </c>
      <c r="G428" s="28">
        <v>11453520</v>
      </c>
      <c r="H428" s="4">
        <v>0</v>
      </c>
      <c r="I428" s="33">
        <f t="shared" si="51"/>
        <v>11453520</v>
      </c>
      <c r="J428" s="28">
        <v>11453520</v>
      </c>
      <c r="K428" s="4">
        <v>0</v>
      </c>
      <c r="L428" s="4">
        <f t="shared" si="50"/>
        <v>11453520</v>
      </c>
    </row>
    <row r="429" spans="2:12" ht="24">
      <c r="B429" s="47" t="s">
        <v>72</v>
      </c>
      <c r="C429" s="27" t="s">
        <v>23</v>
      </c>
      <c r="D429" s="27" t="s">
        <v>28</v>
      </c>
      <c r="E429" s="30" t="s">
        <v>302</v>
      </c>
      <c r="F429" s="30">
        <v>200</v>
      </c>
      <c r="G429" s="28">
        <v>3482588</v>
      </c>
      <c r="H429" s="4"/>
      <c r="I429" s="33">
        <f t="shared" si="51"/>
        <v>3482588</v>
      </c>
      <c r="J429" s="28">
        <v>3482588</v>
      </c>
      <c r="K429" s="4"/>
      <c r="L429" s="4">
        <f t="shared" si="50"/>
        <v>3482588</v>
      </c>
    </row>
    <row r="430" spans="2:12">
      <c r="B430" s="47" t="s">
        <v>84</v>
      </c>
      <c r="C430" s="27" t="s">
        <v>23</v>
      </c>
      <c r="D430" s="27" t="s">
        <v>28</v>
      </c>
      <c r="E430" s="30" t="s">
        <v>302</v>
      </c>
      <c r="F430" s="30">
        <v>800</v>
      </c>
      <c r="G430" s="28">
        <v>49090</v>
      </c>
      <c r="H430" s="4"/>
      <c r="I430" s="28">
        <f t="shared" si="51"/>
        <v>49090</v>
      </c>
      <c r="J430" s="28">
        <v>49090</v>
      </c>
      <c r="K430" s="4"/>
      <c r="L430" s="4">
        <f t="shared" si="50"/>
        <v>49090</v>
      </c>
    </row>
    <row r="431" spans="2:12" s="7" customFormat="1" ht="24" hidden="1">
      <c r="B431" s="47" t="s">
        <v>396</v>
      </c>
      <c r="C431" s="3" t="s">
        <v>23</v>
      </c>
      <c r="D431" s="12" t="s">
        <v>28</v>
      </c>
      <c r="E431" s="12" t="s">
        <v>394</v>
      </c>
      <c r="F431" s="3"/>
      <c r="G431" s="6">
        <f>G432</f>
        <v>0</v>
      </c>
      <c r="H431" s="6">
        <f>H432</f>
        <v>0</v>
      </c>
      <c r="I431" s="28">
        <f t="shared" si="51"/>
        <v>0</v>
      </c>
      <c r="J431" s="6">
        <f>J432</f>
        <v>0</v>
      </c>
      <c r="K431" s="6">
        <f>K432</f>
        <v>0</v>
      </c>
      <c r="L431" s="4">
        <f t="shared" si="50"/>
        <v>0</v>
      </c>
    </row>
    <row r="432" spans="2:12" s="7" customFormat="1" ht="36" hidden="1">
      <c r="B432" s="47" t="s">
        <v>397</v>
      </c>
      <c r="C432" s="3" t="s">
        <v>23</v>
      </c>
      <c r="D432" s="12" t="s">
        <v>28</v>
      </c>
      <c r="E432" s="12" t="s">
        <v>395</v>
      </c>
      <c r="F432" s="3"/>
      <c r="G432" s="6">
        <f>G433</f>
        <v>0</v>
      </c>
      <c r="H432" s="6">
        <f>H433</f>
        <v>0</v>
      </c>
      <c r="I432" s="33">
        <f t="shared" si="51"/>
        <v>0</v>
      </c>
      <c r="J432" s="6">
        <f>J433</f>
        <v>0</v>
      </c>
      <c r="K432" s="6">
        <f>K433</f>
        <v>0</v>
      </c>
      <c r="L432" s="4">
        <f t="shared" si="50"/>
        <v>0</v>
      </c>
    </row>
    <row r="433" spans="2:13" s="7" customFormat="1" ht="24" hidden="1">
      <c r="B433" s="47" t="s">
        <v>72</v>
      </c>
      <c r="C433" s="3" t="s">
        <v>23</v>
      </c>
      <c r="D433" s="12" t="s">
        <v>28</v>
      </c>
      <c r="E433" s="12" t="s">
        <v>395</v>
      </c>
      <c r="F433" s="3" t="s">
        <v>387</v>
      </c>
      <c r="G433" s="6"/>
      <c r="H433" s="4">
        <v>0</v>
      </c>
      <c r="I433" s="33">
        <f t="shared" si="51"/>
        <v>0</v>
      </c>
      <c r="J433" s="6"/>
      <c r="K433" s="4">
        <v>0</v>
      </c>
      <c r="L433" s="4">
        <f t="shared" si="50"/>
        <v>0</v>
      </c>
    </row>
    <row r="434" spans="2:13">
      <c r="B434" s="47" t="s">
        <v>303</v>
      </c>
      <c r="C434" s="21" t="s">
        <v>50</v>
      </c>
      <c r="D434" s="27"/>
      <c r="E434" s="30"/>
      <c r="F434" s="30"/>
      <c r="G434" s="25">
        <f>G435+G472</f>
        <v>31694704</v>
      </c>
      <c r="H434" s="25">
        <f>H435+H472</f>
        <v>0</v>
      </c>
      <c r="I434" s="25">
        <f>G434+H434</f>
        <v>31694704</v>
      </c>
      <c r="J434" s="25">
        <f>J435+J472</f>
        <v>30392336</v>
      </c>
      <c r="K434" s="25">
        <f>K435+K472</f>
        <v>0</v>
      </c>
      <c r="L434" s="25">
        <f>J434+K434</f>
        <v>30392336</v>
      </c>
    </row>
    <row r="435" spans="2:13">
      <c r="B435" s="47" t="s">
        <v>49</v>
      </c>
      <c r="C435" s="27" t="s">
        <v>50</v>
      </c>
      <c r="D435" s="27" t="s">
        <v>10</v>
      </c>
      <c r="E435" s="27"/>
      <c r="F435" s="27"/>
      <c r="G435" s="28">
        <f>G436+G443+G446+G459+G469+G464</f>
        <v>27650668</v>
      </c>
      <c r="H435" s="4">
        <f>H436+H443+H446+H459+H469+H464</f>
        <v>0</v>
      </c>
      <c r="I435" s="33">
        <f t="shared" ref="I435:I446" si="52">G435+H435</f>
        <v>27650668</v>
      </c>
      <c r="J435" s="28">
        <f>J436+J443+J446+J459+J469+J464</f>
        <v>26348300</v>
      </c>
      <c r="K435" s="4">
        <f>K436+K443+K446+K459+K469+K464</f>
        <v>0</v>
      </c>
      <c r="L435" s="4">
        <f t="shared" ref="L435:L481" si="53">J435+K435</f>
        <v>26348300</v>
      </c>
    </row>
    <row r="436" spans="2:13" ht="24">
      <c r="B436" s="47" t="s">
        <v>304</v>
      </c>
      <c r="C436" s="27" t="s">
        <v>50</v>
      </c>
      <c r="D436" s="27" t="s">
        <v>10</v>
      </c>
      <c r="E436" s="30" t="s">
        <v>305</v>
      </c>
      <c r="F436" s="27"/>
      <c r="G436" s="28">
        <f>G437+G439+G441</f>
        <v>19055317</v>
      </c>
      <c r="H436" s="4">
        <f>H437+H439+H441</f>
        <v>0</v>
      </c>
      <c r="I436" s="33">
        <f t="shared" si="52"/>
        <v>19055317</v>
      </c>
      <c r="J436" s="28">
        <f>J437+J439+J441</f>
        <v>18147920</v>
      </c>
      <c r="K436" s="4">
        <f>K437+K439+K441</f>
        <v>0</v>
      </c>
      <c r="L436" s="4">
        <f t="shared" si="53"/>
        <v>18147920</v>
      </c>
    </row>
    <row r="437" spans="2:13" ht="24">
      <c r="B437" s="47" t="s">
        <v>306</v>
      </c>
      <c r="C437" s="27" t="s">
        <v>50</v>
      </c>
      <c r="D437" s="27" t="s">
        <v>10</v>
      </c>
      <c r="E437" s="30" t="s">
        <v>307</v>
      </c>
      <c r="F437" s="27"/>
      <c r="G437" s="28">
        <f>G438</f>
        <v>19055317</v>
      </c>
      <c r="H437" s="4">
        <f>H438</f>
        <v>0</v>
      </c>
      <c r="I437" s="28">
        <f t="shared" si="52"/>
        <v>19055317</v>
      </c>
      <c r="J437" s="28">
        <f>J438</f>
        <v>18147920</v>
      </c>
      <c r="K437" s="4">
        <f>K438</f>
        <v>0</v>
      </c>
      <c r="L437" s="4">
        <f t="shared" si="53"/>
        <v>18147920</v>
      </c>
    </row>
    <row r="438" spans="2:13" ht="24">
      <c r="B438" s="47" t="s">
        <v>237</v>
      </c>
      <c r="C438" s="27" t="s">
        <v>50</v>
      </c>
      <c r="D438" s="27" t="s">
        <v>10</v>
      </c>
      <c r="E438" s="30" t="s">
        <v>307</v>
      </c>
      <c r="F438" s="30">
        <v>600</v>
      </c>
      <c r="G438" s="28">
        <v>19055317</v>
      </c>
      <c r="H438" s="4"/>
      <c r="I438" s="33">
        <f t="shared" si="52"/>
        <v>19055317</v>
      </c>
      <c r="J438" s="28">
        <v>18147920</v>
      </c>
      <c r="K438" s="4"/>
      <c r="L438" s="4">
        <f t="shared" si="53"/>
        <v>18147920</v>
      </c>
    </row>
    <row r="439" spans="2:13" s="7" customFormat="1" ht="24" hidden="1">
      <c r="B439" s="47" t="s">
        <v>306</v>
      </c>
      <c r="C439" s="3" t="s">
        <v>50</v>
      </c>
      <c r="D439" s="12" t="s">
        <v>10</v>
      </c>
      <c r="E439" s="12" t="s">
        <v>446</v>
      </c>
      <c r="F439" s="3"/>
      <c r="G439" s="6">
        <f>G440</f>
        <v>0</v>
      </c>
      <c r="H439" s="6">
        <f>H440</f>
        <v>0</v>
      </c>
      <c r="I439" s="33">
        <f t="shared" si="52"/>
        <v>0</v>
      </c>
      <c r="J439" s="6">
        <f>J440</f>
        <v>0</v>
      </c>
      <c r="K439" s="6">
        <f>K440</f>
        <v>0</v>
      </c>
      <c r="L439" s="6">
        <f t="shared" si="53"/>
        <v>0</v>
      </c>
    </row>
    <row r="440" spans="2:13" s="7" customFormat="1" ht="24" hidden="1">
      <c r="B440" s="47" t="s">
        <v>237</v>
      </c>
      <c r="C440" s="3" t="s">
        <v>50</v>
      </c>
      <c r="D440" s="12" t="s">
        <v>10</v>
      </c>
      <c r="E440" s="12" t="s">
        <v>446</v>
      </c>
      <c r="F440" s="3">
        <v>600</v>
      </c>
      <c r="G440" s="6"/>
      <c r="H440" s="6">
        <v>0</v>
      </c>
      <c r="I440" s="33">
        <f t="shared" si="52"/>
        <v>0</v>
      </c>
      <c r="J440" s="6"/>
      <c r="K440" s="6">
        <v>0</v>
      </c>
      <c r="L440" s="6">
        <f t="shared" si="53"/>
        <v>0</v>
      </c>
    </row>
    <row r="441" spans="2:13" s="7" customFormat="1" ht="36" hidden="1">
      <c r="B441" s="47" t="s">
        <v>445</v>
      </c>
      <c r="C441" s="3" t="s">
        <v>50</v>
      </c>
      <c r="D441" s="12" t="s">
        <v>10</v>
      </c>
      <c r="E441" s="12" t="s">
        <v>447</v>
      </c>
      <c r="F441" s="3"/>
      <c r="G441" s="6">
        <f>G442</f>
        <v>0</v>
      </c>
      <c r="H441" s="6">
        <f>H442</f>
        <v>0</v>
      </c>
      <c r="I441" s="28">
        <f t="shared" si="52"/>
        <v>0</v>
      </c>
      <c r="J441" s="6">
        <f>J442</f>
        <v>0</v>
      </c>
      <c r="K441" s="6">
        <f>K442</f>
        <v>0</v>
      </c>
      <c r="L441" s="6">
        <f t="shared" si="53"/>
        <v>0</v>
      </c>
    </row>
    <row r="442" spans="2:13" s="7" customFormat="1" ht="24" hidden="1">
      <c r="B442" s="47" t="s">
        <v>237</v>
      </c>
      <c r="C442" s="3" t="s">
        <v>50</v>
      </c>
      <c r="D442" s="12" t="s">
        <v>10</v>
      </c>
      <c r="E442" s="12" t="s">
        <v>447</v>
      </c>
      <c r="F442" s="3">
        <v>600</v>
      </c>
      <c r="G442" s="6"/>
      <c r="H442" s="6">
        <v>0</v>
      </c>
      <c r="I442" s="33">
        <f t="shared" si="52"/>
        <v>0</v>
      </c>
      <c r="J442" s="6"/>
      <c r="K442" s="6">
        <v>0</v>
      </c>
      <c r="L442" s="6">
        <f t="shared" si="53"/>
        <v>0</v>
      </c>
    </row>
    <row r="443" spans="2:13" ht="24">
      <c r="B443" s="47" t="s">
        <v>308</v>
      </c>
      <c r="C443" s="27" t="s">
        <v>50</v>
      </c>
      <c r="D443" s="27" t="s">
        <v>10</v>
      </c>
      <c r="E443" s="30" t="s">
        <v>309</v>
      </c>
      <c r="F443" s="30"/>
      <c r="G443" s="28">
        <f>G444</f>
        <v>301000</v>
      </c>
      <c r="H443" s="4">
        <f>H444</f>
        <v>0</v>
      </c>
      <c r="I443" s="28">
        <f t="shared" si="52"/>
        <v>301000</v>
      </c>
      <c r="J443" s="28">
        <f>J444</f>
        <v>301000</v>
      </c>
      <c r="K443" s="4">
        <f>K444</f>
        <v>0</v>
      </c>
      <c r="L443" s="4">
        <f t="shared" si="53"/>
        <v>301000</v>
      </c>
    </row>
    <row r="444" spans="2:13" ht="24">
      <c r="B444" s="47" t="s">
        <v>310</v>
      </c>
      <c r="C444" s="27" t="s">
        <v>50</v>
      </c>
      <c r="D444" s="27" t="s">
        <v>10</v>
      </c>
      <c r="E444" s="30" t="s">
        <v>311</v>
      </c>
      <c r="F444" s="30"/>
      <c r="G444" s="28">
        <f>G445</f>
        <v>301000</v>
      </c>
      <c r="H444" s="4">
        <f>H445</f>
        <v>0</v>
      </c>
      <c r="I444" s="28">
        <f t="shared" si="52"/>
        <v>301000</v>
      </c>
      <c r="J444" s="28">
        <f>J445</f>
        <v>301000</v>
      </c>
      <c r="K444" s="4">
        <f>K445</f>
        <v>0</v>
      </c>
      <c r="L444" s="4">
        <f t="shared" si="53"/>
        <v>301000</v>
      </c>
    </row>
    <row r="445" spans="2:13" ht="24">
      <c r="B445" s="47" t="s">
        <v>237</v>
      </c>
      <c r="C445" s="27" t="s">
        <v>50</v>
      </c>
      <c r="D445" s="27" t="s">
        <v>10</v>
      </c>
      <c r="E445" s="30" t="s">
        <v>311</v>
      </c>
      <c r="F445" s="30">
        <v>600</v>
      </c>
      <c r="G445" s="28">
        <v>301000</v>
      </c>
      <c r="H445" s="4"/>
      <c r="I445" s="28">
        <f t="shared" si="52"/>
        <v>301000</v>
      </c>
      <c r="J445" s="28">
        <v>301000</v>
      </c>
      <c r="K445" s="4"/>
      <c r="L445" s="4">
        <f t="shared" si="53"/>
        <v>301000</v>
      </c>
    </row>
    <row r="446" spans="2:13" ht="24">
      <c r="B446" s="47" t="s">
        <v>312</v>
      </c>
      <c r="C446" s="27" t="s">
        <v>50</v>
      </c>
      <c r="D446" s="27" t="s">
        <v>10</v>
      </c>
      <c r="E446" s="30" t="s">
        <v>313</v>
      </c>
      <c r="F446" s="30"/>
      <c r="G446" s="28">
        <f>G447+G453+G455+G449+G451+G457</f>
        <v>8294351</v>
      </c>
      <c r="H446" s="4">
        <f>H447+H453+H455+H449+H451+H457</f>
        <v>0</v>
      </c>
      <c r="I446" s="28">
        <f t="shared" si="52"/>
        <v>8294351</v>
      </c>
      <c r="J446" s="28">
        <f>J447+J453+J455+J449+J451+J457</f>
        <v>7899380</v>
      </c>
      <c r="K446" s="4">
        <f>K447+K453+K455+K449+K451+K457</f>
        <v>0</v>
      </c>
      <c r="L446" s="4">
        <f t="shared" si="53"/>
        <v>7899380</v>
      </c>
    </row>
    <row r="447" spans="2:13">
      <c r="B447" s="47" t="s">
        <v>314</v>
      </c>
      <c r="C447" s="27" t="s">
        <v>50</v>
      </c>
      <c r="D447" s="27" t="s">
        <v>10</v>
      </c>
      <c r="E447" s="30" t="s">
        <v>315</v>
      </c>
      <c r="F447" s="30"/>
      <c r="G447" s="28">
        <f>G448</f>
        <v>8294351</v>
      </c>
      <c r="H447" s="4">
        <f>H448</f>
        <v>0</v>
      </c>
      <c r="I447" s="33">
        <f>G447+H447</f>
        <v>8294351</v>
      </c>
      <c r="J447" s="28">
        <f>J448</f>
        <v>7899380</v>
      </c>
      <c r="K447" s="4">
        <f>K448</f>
        <v>0</v>
      </c>
      <c r="L447" s="4">
        <f>J447+K447</f>
        <v>7899380</v>
      </c>
      <c r="M447" s="41"/>
    </row>
    <row r="448" spans="2:13" ht="24">
      <c r="B448" s="47" t="s">
        <v>237</v>
      </c>
      <c r="C448" s="27" t="s">
        <v>50</v>
      </c>
      <c r="D448" s="27" t="s">
        <v>10</v>
      </c>
      <c r="E448" s="30" t="s">
        <v>315</v>
      </c>
      <c r="F448" s="30">
        <v>600</v>
      </c>
      <c r="G448" s="28">
        <v>8294351</v>
      </c>
      <c r="H448" s="4"/>
      <c r="I448" s="33">
        <f>G448+H448</f>
        <v>8294351</v>
      </c>
      <c r="J448" s="28">
        <v>7899380</v>
      </c>
      <c r="K448" s="4"/>
      <c r="L448" s="4">
        <f>J448+K448</f>
        <v>7899380</v>
      </c>
    </row>
    <row r="449" spans="2:12" s="7" customFormat="1" ht="24" hidden="1">
      <c r="B449" s="47" t="s">
        <v>443</v>
      </c>
      <c r="C449" s="3" t="s">
        <v>50</v>
      </c>
      <c r="D449" s="3" t="s">
        <v>10</v>
      </c>
      <c r="E449" s="12" t="s">
        <v>463</v>
      </c>
      <c r="F449" s="12"/>
      <c r="G449" s="4">
        <f>G450</f>
        <v>0</v>
      </c>
      <c r="H449" s="4">
        <f>H450</f>
        <v>0</v>
      </c>
      <c r="I449" s="28">
        <f t="shared" ref="I449:I481" si="54">G449+H449</f>
        <v>0</v>
      </c>
      <c r="J449" s="4">
        <f>J450</f>
        <v>0</v>
      </c>
      <c r="K449" s="4">
        <f>K450</f>
        <v>0</v>
      </c>
      <c r="L449" s="4">
        <f t="shared" ref="L449:L452" si="55">J449+K449</f>
        <v>0</v>
      </c>
    </row>
    <row r="450" spans="2:12" s="7" customFormat="1" ht="24" hidden="1">
      <c r="B450" s="47" t="s">
        <v>237</v>
      </c>
      <c r="C450" s="3" t="s">
        <v>50</v>
      </c>
      <c r="D450" s="3" t="s">
        <v>10</v>
      </c>
      <c r="E450" s="12" t="s">
        <v>463</v>
      </c>
      <c r="F450" s="12">
        <v>600</v>
      </c>
      <c r="G450" s="4"/>
      <c r="H450" s="4">
        <v>0</v>
      </c>
      <c r="I450" s="28">
        <f t="shared" si="54"/>
        <v>0</v>
      </c>
      <c r="J450" s="4"/>
      <c r="K450" s="4">
        <v>0</v>
      </c>
      <c r="L450" s="4">
        <f t="shared" si="55"/>
        <v>0</v>
      </c>
    </row>
    <row r="451" spans="2:12" s="7" customFormat="1" ht="24" hidden="1">
      <c r="B451" s="47" t="s">
        <v>443</v>
      </c>
      <c r="C451" s="3" t="s">
        <v>50</v>
      </c>
      <c r="D451" s="3" t="s">
        <v>10</v>
      </c>
      <c r="E451" s="12" t="s">
        <v>464</v>
      </c>
      <c r="F451" s="12"/>
      <c r="G451" s="4">
        <f>G452</f>
        <v>0</v>
      </c>
      <c r="H451" s="4">
        <f>H452</f>
        <v>0</v>
      </c>
      <c r="I451" s="28">
        <f t="shared" si="54"/>
        <v>0</v>
      </c>
      <c r="J451" s="4">
        <f>J452</f>
        <v>0</v>
      </c>
      <c r="K451" s="4">
        <f>K452</f>
        <v>0</v>
      </c>
      <c r="L451" s="4">
        <f t="shared" si="55"/>
        <v>0</v>
      </c>
    </row>
    <row r="452" spans="2:12" s="7" customFormat="1" ht="24" hidden="1">
      <c r="B452" s="47" t="s">
        <v>237</v>
      </c>
      <c r="C452" s="3" t="s">
        <v>50</v>
      </c>
      <c r="D452" s="3" t="s">
        <v>10</v>
      </c>
      <c r="E452" s="12" t="s">
        <v>464</v>
      </c>
      <c r="F452" s="12">
        <v>600</v>
      </c>
      <c r="G452" s="4"/>
      <c r="H452" s="4">
        <v>0</v>
      </c>
      <c r="I452" s="28">
        <f t="shared" si="54"/>
        <v>0</v>
      </c>
      <c r="J452" s="4"/>
      <c r="K452" s="4">
        <v>0</v>
      </c>
      <c r="L452" s="4">
        <f t="shared" si="55"/>
        <v>0</v>
      </c>
    </row>
    <row r="453" spans="2:12" s="7" customFormat="1" ht="24" hidden="1">
      <c r="B453" s="47" t="s">
        <v>316</v>
      </c>
      <c r="C453" s="3" t="s">
        <v>50</v>
      </c>
      <c r="D453" s="3" t="s">
        <v>10</v>
      </c>
      <c r="E453" s="12" t="s">
        <v>317</v>
      </c>
      <c r="F453" s="12"/>
      <c r="G453" s="4">
        <f>G454</f>
        <v>0</v>
      </c>
      <c r="H453" s="4">
        <f>H454</f>
        <v>0</v>
      </c>
      <c r="I453" s="28">
        <f t="shared" si="54"/>
        <v>0</v>
      </c>
      <c r="J453" s="4">
        <f>J454</f>
        <v>0</v>
      </c>
      <c r="K453" s="4">
        <f>K454</f>
        <v>0</v>
      </c>
      <c r="L453" s="4">
        <f t="shared" si="53"/>
        <v>0</v>
      </c>
    </row>
    <row r="454" spans="2:12" s="7" customFormat="1" ht="24" hidden="1">
      <c r="B454" s="47" t="s">
        <v>237</v>
      </c>
      <c r="C454" s="3" t="s">
        <v>50</v>
      </c>
      <c r="D454" s="3" t="s">
        <v>10</v>
      </c>
      <c r="E454" s="12" t="s">
        <v>317</v>
      </c>
      <c r="F454" s="12">
        <v>600</v>
      </c>
      <c r="G454" s="4"/>
      <c r="H454" s="4">
        <v>0</v>
      </c>
      <c r="I454" s="28">
        <f t="shared" si="54"/>
        <v>0</v>
      </c>
      <c r="J454" s="4"/>
      <c r="K454" s="4">
        <v>0</v>
      </c>
      <c r="L454" s="4">
        <f t="shared" si="53"/>
        <v>0</v>
      </c>
    </row>
    <row r="455" spans="2:12" s="7" customFormat="1" ht="24" hidden="1">
      <c r="B455" s="47" t="s">
        <v>316</v>
      </c>
      <c r="C455" s="3" t="s">
        <v>50</v>
      </c>
      <c r="D455" s="3" t="s">
        <v>10</v>
      </c>
      <c r="E455" s="12" t="s">
        <v>318</v>
      </c>
      <c r="F455" s="12"/>
      <c r="G455" s="4">
        <f>G456</f>
        <v>0</v>
      </c>
      <c r="H455" s="4">
        <f>H456</f>
        <v>0</v>
      </c>
      <c r="I455" s="28">
        <f t="shared" si="54"/>
        <v>0</v>
      </c>
      <c r="J455" s="4">
        <f>J456</f>
        <v>0</v>
      </c>
      <c r="K455" s="4">
        <f>K456</f>
        <v>0</v>
      </c>
      <c r="L455" s="4">
        <f t="shared" si="53"/>
        <v>0</v>
      </c>
    </row>
    <row r="456" spans="2:12" s="7" customFormat="1" ht="24" hidden="1">
      <c r="B456" s="47" t="s">
        <v>237</v>
      </c>
      <c r="C456" s="3" t="s">
        <v>50</v>
      </c>
      <c r="D456" s="3" t="s">
        <v>10</v>
      </c>
      <c r="E456" s="12" t="s">
        <v>318</v>
      </c>
      <c r="F456" s="12">
        <v>600</v>
      </c>
      <c r="G456" s="4">
        <v>0</v>
      </c>
      <c r="H456" s="4">
        <v>0</v>
      </c>
      <c r="I456" s="28">
        <f t="shared" si="54"/>
        <v>0</v>
      </c>
      <c r="J456" s="4">
        <v>0</v>
      </c>
      <c r="K456" s="4">
        <v>0</v>
      </c>
      <c r="L456" s="4">
        <f t="shared" si="53"/>
        <v>0</v>
      </c>
    </row>
    <row r="457" spans="2:12" s="7" customFormat="1" ht="48" hidden="1">
      <c r="B457" s="47" t="s">
        <v>472</v>
      </c>
      <c r="C457" s="3" t="s">
        <v>50</v>
      </c>
      <c r="D457" s="3" t="s">
        <v>10</v>
      </c>
      <c r="E457" s="12" t="s">
        <v>465</v>
      </c>
      <c r="F457" s="12"/>
      <c r="G457" s="4">
        <f>G458</f>
        <v>0</v>
      </c>
      <c r="H457" s="4">
        <f>H458</f>
        <v>0</v>
      </c>
      <c r="I457" s="28">
        <f t="shared" si="54"/>
        <v>0</v>
      </c>
      <c r="J457" s="4">
        <f>J458</f>
        <v>0</v>
      </c>
      <c r="K457" s="4">
        <f>K458</f>
        <v>0</v>
      </c>
      <c r="L457" s="4">
        <f t="shared" si="53"/>
        <v>0</v>
      </c>
    </row>
    <row r="458" spans="2:12" s="7" customFormat="1" ht="24" hidden="1">
      <c r="B458" s="47" t="s">
        <v>237</v>
      </c>
      <c r="C458" s="3" t="s">
        <v>50</v>
      </c>
      <c r="D458" s="3" t="s">
        <v>10</v>
      </c>
      <c r="E458" s="12" t="s">
        <v>465</v>
      </c>
      <c r="F458" s="12">
        <v>600</v>
      </c>
      <c r="G458" s="4"/>
      <c r="H458" s="4">
        <v>0</v>
      </c>
      <c r="I458" s="28">
        <f t="shared" si="54"/>
        <v>0</v>
      </c>
      <c r="J458" s="4"/>
      <c r="K458" s="4">
        <v>0</v>
      </c>
      <c r="L458" s="4">
        <f t="shared" si="53"/>
        <v>0</v>
      </c>
    </row>
    <row r="459" spans="2:12" s="7" customFormat="1" ht="36" hidden="1">
      <c r="B459" s="47" t="s">
        <v>319</v>
      </c>
      <c r="C459" s="3" t="s">
        <v>50</v>
      </c>
      <c r="D459" s="3" t="s">
        <v>10</v>
      </c>
      <c r="E459" s="12" t="s">
        <v>320</v>
      </c>
      <c r="F459" s="3"/>
      <c r="G459" s="6">
        <f>G462+G460</f>
        <v>0</v>
      </c>
      <c r="H459" s="6">
        <f>H462+H460</f>
        <v>0</v>
      </c>
      <c r="I459" s="28">
        <f t="shared" si="54"/>
        <v>0</v>
      </c>
      <c r="J459" s="6">
        <f>J462+J460</f>
        <v>0</v>
      </c>
      <c r="K459" s="6">
        <f>K462+K460</f>
        <v>0</v>
      </c>
      <c r="L459" s="4">
        <f t="shared" si="53"/>
        <v>0</v>
      </c>
    </row>
    <row r="460" spans="2:12" s="7" customFormat="1" ht="36" hidden="1">
      <c r="B460" s="47" t="s">
        <v>321</v>
      </c>
      <c r="C460" s="3" t="s">
        <v>50</v>
      </c>
      <c r="D460" s="3" t="s">
        <v>10</v>
      </c>
      <c r="E460" s="12" t="s">
        <v>322</v>
      </c>
      <c r="F460" s="3"/>
      <c r="G460" s="6">
        <f>G461</f>
        <v>0</v>
      </c>
      <c r="H460" s="6">
        <f>H461</f>
        <v>0</v>
      </c>
      <c r="I460" s="28">
        <f t="shared" si="54"/>
        <v>0</v>
      </c>
      <c r="J460" s="6">
        <f>J461</f>
        <v>0</v>
      </c>
      <c r="K460" s="6">
        <f>K461</f>
        <v>0</v>
      </c>
      <c r="L460" s="4">
        <f t="shared" si="53"/>
        <v>0</v>
      </c>
    </row>
    <row r="461" spans="2:12" s="7" customFormat="1" ht="36" hidden="1">
      <c r="B461" s="47" t="s">
        <v>321</v>
      </c>
      <c r="C461" s="3" t="s">
        <v>50</v>
      </c>
      <c r="D461" s="3" t="s">
        <v>10</v>
      </c>
      <c r="E461" s="12" t="s">
        <v>322</v>
      </c>
      <c r="F461" s="3" t="s">
        <v>400</v>
      </c>
      <c r="G461" s="6"/>
      <c r="H461" s="4">
        <v>0</v>
      </c>
      <c r="I461" s="28">
        <f t="shared" si="54"/>
        <v>0</v>
      </c>
      <c r="J461" s="6"/>
      <c r="K461" s="4">
        <v>0</v>
      </c>
      <c r="L461" s="4">
        <f t="shared" si="53"/>
        <v>0</v>
      </c>
    </row>
    <row r="462" spans="2:12" s="7" customFormat="1" ht="24" hidden="1">
      <c r="B462" s="47" t="s">
        <v>323</v>
      </c>
      <c r="C462" s="3" t="s">
        <v>50</v>
      </c>
      <c r="D462" s="3" t="s">
        <v>10</v>
      </c>
      <c r="E462" s="12" t="s">
        <v>324</v>
      </c>
      <c r="F462" s="3"/>
      <c r="G462" s="6">
        <f>G463</f>
        <v>0</v>
      </c>
      <c r="H462" s="6">
        <f>H463</f>
        <v>0</v>
      </c>
      <c r="I462" s="28">
        <f t="shared" si="54"/>
        <v>0</v>
      </c>
      <c r="J462" s="6">
        <f>J463</f>
        <v>0</v>
      </c>
      <c r="K462" s="6">
        <f>K463</f>
        <v>0</v>
      </c>
      <c r="L462" s="4">
        <f t="shared" si="53"/>
        <v>0</v>
      </c>
    </row>
    <row r="463" spans="2:12" s="7" customFormat="1" hidden="1">
      <c r="B463" s="47" t="s">
        <v>154</v>
      </c>
      <c r="C463" s="3" t="s">
        <v>50</v>
      </c>
      <c r="D463" s="3" t="s">
        <v>10</v>
      </c>
      <c r="E463" s="12" t="s">
        <v>324</v>
      </c>
      <c r="F463" s="12">
        <v>500</v>
      </c>
      <c r="G463" s="4"/>
      <c r="H463" s="4">
        <v>0</v>
      </c>
      <c r="I463" s="28">
        <f t="shared" si="54"/>
        <v>0</v>
      </c>
      <c r="J463" s="4"/>
      <c r="K463" s="4">
        <v>0</v>
      </c>
      <c r="L463" s="4">
        <f t="shared" si="53"/>
        <v>0</v>
      </c>
    </row>
    <row r="464" spans="2:12" s="7" customFormat="1" ht="24" hidden="1">
      <c r="B464" s="47" t="s">
        <v>396</v>
      </c>
      <c r="C464" s="3" t="s">
        <v>50</v>
      </c>
      <c r="D464" s="3" t="s">
        <v>10</v>
      </c>
      <c r="E464" s="12" t="s">
        <v>394</v>
      </c>
      <c r="F464" s="12"/>
      <c r="G464" s="4">
        <f>G465+G467</f>
        <v>0</v>
      </c>
      <c r="H464" s="4">
        <f>H465+H467</f>
        <v>0</v>
      </c>
      <c r="I464" s="28">
        <f t="shared" si="54"/>
        <v>0</v>
      </c>
      <c r="J464" s="4">
        <f>J465+J467</f>
        <v>0</v>
      </c>
      <c r="K464" s="4">
        <f>K465+K467</f>
        <v>0</v>
      </c>
      <c r="L464" s="4">
        <f t="shared" si="53"/>
        <v>0</v>
      </c>
    </row>
    <row r="465" spans="2:12" s="7" customFormat="1" ht="24" hidden="1">
      <c r="B465" s="47" t="s">
        <v>473</v>
      </c>
      <c r="C465" s="3" t="s">
        <v>50</v>
      </c>
      <c r="D465" s="3" t="s">
        <v>10</v>
      </c>
      <c r="E465" s="12" t="s">
        <v>466</v>
      </c>
      <c r="F465" s="12"/>
      <c r="G465" s="4">
        <f>G466</f>
        <v>0</v>
      </c>
      <c r="H465" s="4">
        <f>H466</f>
        <v>0</v>
      </c>
      <c r="I465" s="28">
        <f t="shared" si="54"/>
        <v>0</v>
      </c>
      <c r="J465" s="4">
        <f>J466</f>
        <v>0</v>
      </c>
      <c r="K465" s="4">
        <f>K466</f>
        <v>0</v>
      </c>
      <c r="L465" s="4">
        <f t="shared" si="53"/>
        <v>0</v>
      </c>
    </row>
    <row r="466" spans="2:12" s="7" customFormat="1" ht="24" hidden="1">
      <c r="B466" s="47" t="s">
        <v>237</v>
      </c>
      <c r="C466" s="3" t="s">
        <v>50</v>
      </c>
      <c r="D466" s="3" t="s">
        <v>10</v>
      </c>
      <c r="E466" s="12" t="s">
        <v>466</v>
      </c>
      <c r="F466" s="12">
        <v>600</v>
      </c>
      <c r="G466" s="4"/>
      <c r="H466" s="4">
        <v>0</v>
      </c>
      <c r="I466" s="28">
        <f t="shared" si="54"/>
        <v>0</v>
      </c>
      <c r="J466" s="4"/>
      <c r="K466" s="4">
        <v>0</v>
      </c>
      <c r="L466" s="4">
        <f t="shared" si="53"/>
        <v>0</v>
      </c>
    </row>
    <row r="467" spans="2:12" s="7" customFormat="1" ht="24" hidden="1">
      <c r="B467" s="47" t="s">
        <v>473</v>
      </c>
      <c r="C467" s="3" t="s">
        <v>50</v>
      </c>
      <c r="D467" s="3" t="s">
        <v>10</v>
      </c>
      <c r="E467" s="12" t="s">
        <v>467</v>
      </c>
      <c r="F467" s="12"/>
      <c r="G467" s="4">
        <f>G468</f>
        <v>0</v>
      </c>
      <c r="H467" s="4">
        <f>H468</f>
        <v>0</v>
      </c>
      <c r="I467" s="28">
        <f t="shared" si="54"/>
        <v>0</v>
      </c>
      <c r="J467" s="4">
        <f>J468</f>
        <v>0</v>
      </c>
      <c r="K467" s="4">
        <f>K468</f>
        <v>0</v>
      </c>
      <c r="L467" s="4">
        <f t="shared" si="53"/>
        <v>0</v>
      </c>
    </row>
    <row r="468" spans="2:12" s="7" customFormat="1" ht="36" hidden="1">
      <c r="B468" s="47" t="s">
        <v>321</v>
      </c>
      <c r="C468" s="3" t="s">
        <v>50</v>
      </c>
      <c r="D468" s="3" t="s">
        <v>10</v>
      </c>
      <c r="E468" s="12" t="s">
        <v>467</v>
      </c>
      <c r="F468" s="12">
        <v>600</v>
      </c>
      <c r="G468" s="4"/>
      <c r="H468" s="4">
        <v>0</v>
      </c>
      <c r="I468" s="33">
        <f t="shared" si="54"/>
        <v>0</v>
      </c>
      <c r="J468" s="4"/>
      <c r="K468" s="4">
        <v>0</v>
      </c>
      <c r="L468" s="4">
        <f t="shared" si="53"/>
        <v>0</v>
      </c>
    </row>
    <row r="469" spans="2:12" s="7" customFormat="1" ht="24" hidden="1">
      <c r="B469" s="47" t="s">
        <v>266</v>
      </c>
      <c r="C469" s="3" t="s">
        <v>50</v>
      </c>
      <c r="D469" s="3" t="s">
        <v>10</v>
      </c>
      <c r="E469" s="12" t="s">
        <v>267</v>
      </c>
      <c r="F469" s="12"/>
      <c r="G469" s="4">
        <f>G470</f>
        <v>0</v>
      </c>
      <c r="H469" s="4">
        <f>H470</f>
        <v>0</v>
      </c>
      <c r="I469" s="33">
        <f t="shared" si="54"/>
        <v>0</v>
      </c>
      <c r="J469" s="4">
        <f>J470</f>
        <v>0</v>
      </c>
      <c r="K469" s="4">
        <f>K470</f>
        <v>0</v>
      </c>
      <c r="L469" s="4">
        <f t="shared" si="53"/>
        <v>0</v>
      </c>
    </row>
    <row r="470" spans="2:12" s="7" customFormat="1" ht="24" hidden="1">
      <c r="B470" s="47" t="s">
        <v>268</v>
      </c>
      <c r="C470" s="3" t="s">
        <v>50</v>
      </c>
      <c r="D470" s="3" t="s">
        <v>10</v>
      </c>
      <c r="E470" s="12" t="s">
        <v>269</v>
      </c>
      <c r="F470" s="12"/>
      <c r="G470" s="4">
        <f>G471</f>
        <v>0</v>
      </c>
      <c r="H470" s="4">
        <f>H471</f>
        <v>0</v>
      </c>
      <c r="I470" s="33">
        <f t="shared" si="54"/>
        <v>0</v>
      </c>
      <c r="J470" s="4">
        <f>J471</f>
        <v>0</v>
      </c>
      <c r="K470" s="4">
        <f>K471</f>
        <v>0</v>
      </c>
      <c r="L470" s="4">
        <f t="shared" si="53"/>
        <v>0</v>
      </c>
    </row>
    <row r="471" spans="2:12" s="7" customFormat="1" ht="24" hidden="1">
      <c r="B471" s="47" t="s">
        <v>237</v>
      </c>
      <c r="C471" s="3" t="s">
        <v>50</v>
      </c>
      <c r="D471" s="3" t="s">
        <v>10</v>
      </c>
      <c r="E471" s="12" t="s">
        <v>269</v>
      </c>
      <c r="F471" s="12">
        <v>600</v>
      </c>
      <c r="G471" s="4"/>
      <c r="H471" s="4">
        <v>0</v>
      </c>
      <c r="I471" s="25">
        <f t="shared" si="54"/>
        <v>0</v>
      </c>
      <c r="J471" s="4"/>
      <c r="K471" s="4">
        <v>0</v>
      </c>
      <c r="L471" s="4">
        <f t="shared" si="53"/>
        <v>0</v>
      </c>
    </row>
    <row r="472" spans="2:12">
      <c r="B472" s="47" t="s">
        <v>51</v>
      </c>
      <c r="C472" s="27" t="s">
        <v>50</v>
      </c>
      <c r="D472" s="27" t="s">
        <v>18</v>
      </c>
      <c r="E472" s="27"/>
      <c r="F472" s="27"/>
      <c r="G472" s="28">
        <f>G473</f>
        <v>4044036</v>
      </c>
      <c r="H472" s="4">
        <f>H473</f>
        <v>0</v>
      </c>
      <c r="I472" s="28">
        <f t="shared" si="54"/>
        <v>4044036</v>
      </c>
      <c r="J472" s="28">
        <f>J473</f>
        <v>4044036</v>
      </c>
      <c r="K472" s="4">
        <f>K473</f>
        <v>0</v>
      </c>
      <c r="L472" s="4">
        <f t="shared" si="53"/>
        <v>4044036</v>
      </c>
    </row>
    <row r="473" spans="2:12" ht="24">
      <c r="B473" s="47" t="s">
        <v>325</v>
      </c>
      <c r="C473" s="27" t="s">
        <v>50</v>
      </c>
      <c r="D473" s="27" t="s">
        <v>18</v>
      </c>
      <c r="E473" s="30" t="s">
        <v>326</v>
      </c>
      <c r="F473" s="27"/>
      <c r="G473" s="33">
        <f>G474+G477</f>
        <v>4044036</v>
      </c>
      <c r="H473" s="6">
        <f>H474+H477</f>
        <v>0</v>
      </c>
      <c r="I473" s="28">
        <f t="shared" si="54"/>
        <v>4044036</v>
      </c>
      <c r="J473" s="33">
        <f>J474+J477</f>
        <v>4044036</v>
      </c>
      <c r="K473" s="6">
        <f>K474+K477</f>
        <v>0</v>
      </c>
      <c r="L473" s="4">
        <f t="shared" si="53"/>
        <v>4044036</v>
      </c>
    </row>
    <row r="474" spans="2:12">
      <c r="B474" s="47" t="s">
        <v>327</v>
      </c>
      <c r="C474" s="27" t="s">
        <v>50</v>
      </c>
      <c r="D474" s="27" t="s">
        <v>18</v>
      </c>
      <c r="E474" s="30" t="s">
        <v>328</v>
      </c>
      <c r="F474" s="27"/>
      <c r="G474" s="33">
        <f>G475</f>
        <v>838900</v>
      </c>
      <c r="H474" s="6">
        <f>H475</f>
        <v>0</v>
      </c>
      <c r="I474" s="28">
        <f t="shared" si="54"/>
        <v>838900</v>
      </c>
      <c r="J474" s="33">
        <f>J475</f>
        <v>838900</v>
      </c>
      <c r="K474" s="6">
        <f>K475</f>
        <v>0</v>
      </c>
      <c r="L474" s="4">
        <f t="shared" si="53"/>
        <v>838900</v>
      </c>
    </row>
    <row r="475" spans="2:12" ht="24">
      <c r="B475" s="47" t="s">
        <v>329</v>
      </c>
      <c r="C475" s="27" t="s">
        <v>50</v>
      </c>
      <c r="D475" s="27" t="s">
        <v>18</v>
      </c>
      <c r="E475" s="30" t="s">
        <v>330</v>
      </c>
      <c r="F475" s="27"/>
      <c r="G475" s="33">
        <f>G476</f>
        <v>838900</v>
      </c>
      <c r="H475" s="6">
        <f>H476</f>
        <v>0</v>
      </c>
      <c r="I475" s="28">
        <f t="shared" si="54"/>
        <v>838900</v>
      </c>
      <c r="J475" s="33">
        <f>J476</f>
        <v>838900</v>
      </c>
      <c r="K475" s="6">
        <f>K476</f>
        <v>0</v>
      </c>
      <c r="L475" s="4">
        <f t="shared" si="53"/>
        <v>838900</v>
      </c>
    </row>
    <row r="476" spans="2:12" ht="48">
      <c r="B476" s="47" t="s">
        <v>65</v>
      </c>
      <c r="C476" s="27" t="s">
        <v>50</v>
      </c>
      <c r="D476" s="27" t="s">
        <v>18</v>
      </c>
      <c r="E476" s="30" t="s">
        <v>330</v>
      </c>
      <c r="F476" s="27">
        <v>100</v>
      </c>
      <c r="G476" s="28">
        <v>838900</v>
      </c>
      <c r="H476" s="4"/>
      <c r="I476" s="33">
        <f t="shared" si="54"/>
        <v>838900</v>
      </c>
      <c r="J476" s="28">
        <v>838900</v>
      </c>
      <c r="K476" s="4"/>
      <c r="L476" s="4">
        <f t="shared" si="53"/>
        <v>838900</v>
      </c>
    </row>
    <row r="477" spans="2:12" ht="24">
      <c r="B477" s="47" t="s">
        <v>331</v>
      </c>
      <c r="C477" s="27" t="s">
        <v>50</v>
      </c>
      <c r="D477" s="27" t="s">
        <v>18</v>
      </c>
      <c r="E477" s="30" t="s">
        <v>332</v>
      </c>
      <c r="F477" s="27"/>
      <c r="G477" s="33">
        <f>G478</f>
        <v>3205136</v>
      </c>
      <c r="H477" s="6">
        <f>H478</f>
        <v>0</v>
      </c>
      <c r="I477" s="33">
        <f t="shared" si="54"/>
        <v>3205136</v>
      </c>
      <c r="J477" s="33">
        <f>J478</f>
        <v>3205136</v>
      </c>
      <c r="K477" s="6">
        <f>K478</f>
        <v>0</v>
      </c>
      <c r="L477" s="4">
        <f t="shared" si="53"/>
        <v>3205136</v>
      </c>
    </row>
    <row r="478" spans="2:12" ht="24">
      <c r="B478" s="47" t="s">
        <v>333</v>
      </c>
      <c r="C478" s="27" t="s">
        <v>50</v>
      </c>
      <c r="D478" s="27" t="s">
        <v>18</v>
      </c>
      <c r="E478" s="30" t="s">
        <v>334</v>
      </c>
      <c r="F478" s="27"/>
      <c r="G478" s="33">
        <f>G479+G480+G481</f>
        <v>3205136</v>
      </c>
      <c r="H478" s="6">
        <f>H479+H480+H481</f>
        <v>0</v>
      </c>
      <c r="I478" s="33">
        <f t="shared" si="54"/>
        <v>3205136</v>
      </c>
      <c r="J478" s="33">
        <f>J479+J480+J481</f>
        <v>3205136</v>
      </c>
      <c r="K478" s="6">
        <f>K479+K480+K481</f>
        <v>0</v>
      </c>
      <c r="L478" s="4">
        <f t="shared" si="53"/>
        <v>3205136</v>
      </c>
    </row>
    <row r="479" spans="2:12" ht="48">
      <c r="B479" s="47" t="s">
        <v>65</v>
      </c>
      <c r="C479" s="27" t="s">
        <v>50</v>
      </c>
      <c r="D479" s="27" t="s">
        <v>18</v>
      </c>
      <c r="E479" s="30" t="s">
        <v>334</v>
      </c>
      <c r="F479" s="27">
        <v>100</v>
      </c>
      <c r="G479" s="28">
        <f>2994250-300000</f>
        <v>2694250</v>
      </c>
      <c r="H479" s="4"/>
      <c r="I479" s="33">
        <f t="shared" si="54"/>
        <v>2694250</v>
      </c>
      <c r="J479" s="28">
        <f>2994250-300000</f>
        <v>2694250</v>
      </c>
      <c r="K479" s="4"/>
      <c r="L479" s="4">
        <f t="shared" si="53"/>
        <v>2694250</v>
      </c>
    </row>
    <row r="480" spans="2:12" ht="24">
      <c r="B480" s="47" t="s">
        <v>72</v>
      </c>
      <c r="C480" s="27" t="s">
        <v>50</v>
      </c>
      <c r="D480" s="27" t="s">
        <v>18</v>
      </c>
      <c r="E480" s="30" t="s">
        <v>334</v>
      </c>
      <c r="F480" s="27">
        <v>200</v>
      </c>
      <c r="G480" s="28">
        <v>476286</v>
      </c>
      <c r="H480" s="4"/>
      <c r="I480" s="33">
        <f t="shared" si="54"/>
        <v>476286</v>
      </c>
      <c r="J480" s="28">
        <v>476286</v>
      </c>
      <c r="K480" s="4"/>
      <c r="L480" s="4">
        <f t="shared" si="53"/>
        <v>476286</v>
      </c>
    </row>
    <row r="481" spans="2:12">
      <c r="B481" s="47" t="s">
        <v>84</v>
      </c>
      <c r="C481" s="27" t="s">
        <v>50</v>
      </c>
      <c r="D481" s="27" t="s">
        <v>18</v>
      </c>
      <c r="E481" s="30" t="s">
        <v>334</v>
      </c>
      <c r="F481" s="30">
        <v>800</v>
      </c>
      <c r="G481" s="28">
        <v>34600</v>
      </c>
      <c r="H481" s="4"/>
      <c r="I481" s="33">
        <f t="shared" si="54"/>
        <v>34600</v>
      </c>
      <c r="J481" s="28">
        <v>34600</v>
      </c>
      <c r="K481" s="4"/>
      <c r="L481" s="4">
        <f t="shared" si="53"/>
        <v>34600</v>
      </c>
    </row>
    <row r="482" spans="2:12">
      <c r="B482" s="47" t="s">
        <v>335</v>
      </c>
      <c r="C482" s="21" t="s">
        <v>40</v>
      </c>
      <c r="D482" s="27"/>
      <c r="E482" s="30"/>
      <c r="F482" s="30"/>
      <c r="G482" s="25">
        <f>G483+G487+G508+G512</f>
        <v>9094020</v>
      </c>
      <c r="H482" s="25">
        <f>H483+H487+H508+H512</f>
        <v>0</v>
      </c>
      <c r="I482" s="25">
        <f>G482+H482</f>
        <v>9094020</v>
      </c>
      <c r="J482" s="25">
        <f>J483+J487+J508+J512</f>
        <v>9094020</v>
      </c>
      <c r="K482" s="25">
        <f>K483+K487+K508+K512</f>
        <v>0</v>
      </c>
      <c r="L482" s="25">
        <f>J482+K482</f>
        <v>9094020</v>
      </c>
    </row>
    <row r="483" spans="2:12">
      <c r="B483" s="47" t="s">
        <v>39</v>
      </c>
      <c r="C483" s="27" t="s">
        <v>40</v>
      </c>
      <c r="D483" s="27" t="s">
        <v>10</v>
      </c>
      <c r="E483" s="27"/>
      <c r="F483" s="27"/>
      <c r="G483" s="33">
        <f t="shared" ref="G483:H485" si="56">G484</f>
        <v>400000</v>
      </c>
      <c r="H483" s="6">
        <f t="shared" si="56"/>
        <v>0</v>
      </c>
      <c r="I483" s="28">
        <f t="shared" ref="I483:I488" si="57">G483+H483</f>
        <v>400000</v>
      </c>
      <c r="J483" s="33">
        <f t="shared" ref="J483:K485" si="58">J484</f>
        <v>400000</v>
      </c>
      <c r="K483" s="6">
        <f t="shared" si="58"/>
        <v>0</v>
      </c>
      <c r="L483" s="4">
        <f t="shared" ref="L483:L514" si="59">J483+K483</f>
        <v>400000</v>
      </c>
    </row>
    <row r="484" spans="2:12" ht="24">
      <c r="B484" s="47" t="s">
        <v>135</v>
      </c>
      <c r="C484" s="27" t="s">
        <v>40</v>
      </c>
      <c r="D484" s="27" t="s">
        <v>10</v>
      </c>
      <c r="E484" s="30" t="s">
        <v>136</v>
      </c>
      <c r="F484" s="27"/>
      <c r="G484" s="33">
        <f t="shared" si="56"/>
        <v>400000</v>
      </c>
      <c r="H484" s="6">
        <f t="shared" si="56"/>
        <v>0</v>
      </c>
      <c r="I484" s="28">
        <f t="shared" si="57"/>
        <v>400000</v>
      </c>
      <c r="J484" s="33">
        <f t="shared" si="58"/>
        <v>400000</v>
      </c>
      <c r="K484" s="6">
        <f t="shared" si="58"/>
        <v>0</v>
      </c>
      <c r="L484" s="4">
        <f t="shared" si="59"/>
        <v>400000</v>
      </c>
    </row>
    <row r="485" spans="2:12">
      <c r="B485" s="47" t="s">
        <v>336</v>
      </c>
      <c r="C485" s="27" t="s">
        <v>40</v>
      </c>
      <c r="D485" s="27" t="s">
        <v>10</v>
      </c>
      <c r="E485" s="30" t="s">
        <v>337</v>
      </c>
      <c r="F485" s="27"/>
      <c r="G485" s="33">
        <f t="shared" si="56"/>
        <v>400000</v>
      </c>
      <c r="H485" s="6">
        <f t="shared" si="56"/>
        <v>0</v>
      </c>
      <c r="I485" s="28">
        <f t="shared" si="57"/>
        <v>400000</v>
      </c>
      <c r="J485" s="33">
        <f t="shared" si="58"/>
        <v>400000</v>
      </c>
      <c r="K485" s="6">
        <f t="shared" si="58"/>
        <v>0</v>
      </c>
      <c r="L485" s="4">
        <f t="shared" si="59"/>
        <v>400000</v>
      </c>
    </row>
    <row r="486" spans="2:12">
      <c r="B486" s="47" t="s">
        <v>165</v>
      </c>
      <c r="C486" s="27" t="s">
        <v>40</v>
      </c>
      <c r="D486" s="27" t="s">
        <v>10</v>
      </c>
      <c r="E486" s="30" t="s">
        <v>337</v>
      </c>
      <c r="F486" s="30">
        <v>300</v>
      </c>
      <c r="G486" s="28">
        <v>400000</v>
      </c>
      <c r="H486" s="4"/>
      <c r="I486" s="28">
        <f t="shared" si="57"/>
        <v>400000</v>
      </c>
      <c r="J486" s="28">
        <v>400000</v>
      </c>
      <c r="K486" s="4"/>
      <c r="L486" s="4">
        <f t="shared" si="59"/>
        <v>400000</v>
      </c>
    </row>
    <row r="487" spans="2:12">
      <c r="B487" s="47" t="s">
        <v>41</v>
      </c>
      <c r="C487" s="27" t="s">
        <v>40</v>
      </c>
      <c r="D487" s="27" t="s">
        <v>14</v>
      </c>
      <c r="E487" s="27"/>
      <c r="F487" s="27"/>
      <c r="G487" s="33">
        <f>G488</f>
        <v>3241020</v>
      </c>
      <c r="H487" s="6">
        <f>H488</f>
        <v>0</v>
      </c>
      <c r="I487" s="25">
        <f t="shared" si="57"/>
        <v>3241020</v>
      </c>
      <c r="J487" s="33">
        <f>J488</f>
        <v>3241020</v>
      </c>
      <c r="K487" s="6">
        <f>K488</f>
        <v>0</v>
      </c>
      <c r="L487" s="4">
        <f t="shared" si="59"/>
        <v>3241020</v>
      </c>
    </row>
    <row r="488" spans="2:12" ht="24">
      <c r="B488" s="47" t="s">
        <v>338</v>
      </c>
      <c r="C488" s="27" t="s">
        <v>40</v>
      </c>
      <c r="D488" s="27" t="s">
        <v>14</v>
      </c>
      <c r="E488" s="30" t="s">
        <v>339</v>
      </c>
      <c r="F488" s="27"/>
      <c r="G488" s="28">
        <f>G489</f>
        <v>3241020</v>
      </c>
      <c r="H488" s="4">
        <f>H489</f>
        <v>0</v>
      </c>
      <c r="I488" s="28">
        <f t="shared" si="57"/>
        <v>3241020</v>
      </c>
      <c r="J488" s="28">
        <f>J489</f>
        <v>3241020</v>
      </c>
      <c r="K488" s="4">
        <f>K489</f>
        <v>0</v>
      </c>
      <c r="L488" s="4">
        <f t="shared" si="59"/>
        <v>3241020</v>
      </c>
    </row>
    <row r="489" spans="2:12" ht="48">
      <c r="B489" s="47" t="s">
        <v>340</v>
      </c>
      <c r="C489" s="27" t="s">
        <v>40</v>
      </c>
      <c r="D489" s="27" t="s">
        <v>14</v>
      </c>
      <c r="E489" s="30" t="s">
        <v>341</v>
      </c>
      <c r="F489" s="27"/>
      <c r="G489" s="28">
        <f>G490+G502+G504+G492+G500+G494+G496+G498+G506</f>
        <v>3241020</v>
      </c>
      <c r="H489" s="4">
        <f>H490+H502+H504+H492+H500+H494+H496+H498+H506</f>
        <v>0</v>
      </c>
      <c r="I489" s="28">
        <f>I490+I502+I504+I492</f>
        <v>1868420</v>
      </c>
      <c r="J489" s="28">
        <f>J490+J502+J504+J492+J500+J494+J496+J498+J506</f>
        <v>3241020</v>
      </c>
      <c r="K489" s="4">
        <f>K490+K502+K504+K492+K500+K494+K496+K498+K506</f>
        <v>0</v>
      </c>
      <c r="L489" s="4">
        <f>L490+L502+L504+L492</f>
        <v>1868420</v>
      </c>
    </row>
    <row r="490" spans="2:12" s="7" customFormat="1" ht="24" hidden="1">
      <c r="B490" s="47" t="s">
        <v>342</v>
      </c>
      <c r="C490" s="3" t="s">
        <v>40</v>
      </c>
      <c r="D490" s="3" t="s">
        <v>14</v>
      </c>
      <c r="E490" s="12" t="s">
        <v>343</v>
      </c>
      <c r="F490" s="3"/>
      <c r="G490" s="4">
        <f>G491</f>
        <v>0</v>
      </c>
      <c r="H490" s="4">
        <f>H491</f>
        <v>0</v>
      </c>
      <c r="I490" s="28">
        <f t="shared" ref="I490:I514" si="60">G490+H490</f>
        <v>0</v>
      </c>
      <c r="J490" s="4">
        <f>J491</f>
        <v>0</v>
      </c>
      <c r="K490" s="4">
        <f>K491</f>
        <v>0</v>
      </c>
      <c r="L490" s="4">
        <f t="shared" si="59"/>
        <v>0</v>
      </c>
    </row>
    <row r="491" spans="2:12" s="7" customFormat="1" hidden="1">
      <c r="B491" s="47" t="s">
        <v>165</v>
      </c>
      <c r="C491" s="3" t="s">
        <v>40</v>
      </c>
      <c r="D491" s="3" t="s">
        <v>14</v>
      </c>
      <c r="E491" s="12" t="s">
        <v>343</v>
      </c>
      <c r="F491" s="12">
        <v>300</v>
      </c>
      <c r="G491" s="4"/>
      <c r="H491" s="4">
        <v>0</v>
      </c>
      <c r="I491" s="28">
        <f t="shared" si="60"/>
        <v>0</v>
      </c>
      <c r="J491" s="4"/>
      <c r="K491" s="4">
        <v>0</v>
      </c>
      <c r="L491" s="4">
        <f t="shared" si="59"/>
        <v>0</v>
      </c>
    </row>
    <row r="492" spans="2:12" s="7" customFormat="1" ht="24" hidden="1">
      <c r="B492" s="47" t="s">
        <v>393</v>
      </c>
      <c r="C492" s="3" t="s">
        <v>40</v>
      </c>
      <c r="D492" s="12" t="s">
        <v>14</v>
      </c>
      <c r="E492" s="12" t="s">
        <v>392</v>
      </c>
      <c r="F492" s="3"/>
      <c r="G492" s="4">
        <f>G493</f>
        <v>0</v>
      </c>
      <c r="H492" s="4">
        <f>H493</f>
        <v>0</v>
      </c>
      <c r="I492" s="28">
        <f t="shared" si="60"/>
        <v>0</v>
      </c>
      <c r="J492" s="4">
        <f>J493</f>
        <v>0</v>
      </c>
      <c r="K492" s="4">
        <f>K493</f>
        <v>0</v>
      </c>
      <c r="L492" s="4">
        <f t="shared" si="59"/>
        <v>0</v>
      </c>
    </row>
    <row r="493" spans="2:12" s="7" customFormat="1" hidden="1">
      <c r="B493" s="47" t="s">
        <v>165</v>
      </c>
      <c r="C493" s="3" t="s">
        <v>40</v>
      </c>
      <c r="D493" s="12" t="s">
        <v>14</v>
      </c>
      <c r="E493" s="12" t="s">
        <v>392</v>
      </c>
      <c r="F493" s="3">
        <v>300</v>
      </c>
      <c r="G493" s="4"/>
      <c r="H493" s="4">
        <v>0</v>
      </c>
      <c r="I493" s="28">
        <f t="shared" si="60"/>
        <v>0</v>
      </c>
      <c r="J493" s="4"/>
      <c r="K493" s="4">
        <v>0</v>
      </c>
      <c r="L493" s="4">
        <f t="shared" si="59"/>
        <v>0</v>
      </c>
    </row>
    <row r="494" spans="2:12" s="7" customFormat="1" ht="24" hidden="1">
      <c r="B494" s="47" t="s">
        <v>437</v>
      </c>
      <c r="C494" s="3" t="s">
        <v>40</v>
      </c>
      <c r="D494" s="12" t="s">
        <v>14</v>
      </c>
      <c r="E494" s="12" t="s">
        <v>439</v>
      </c>
      <c r="F494" s="3"/>
      <c r="G494" s="6">
        <f>G495</f>
        <v>0</v>
      </c>
      <c r="H494" s="6">
        <f>H495</f>
        <v>0</v>
      </c>
      <c r="I494" s="28">
        <f t="shared" si="60"/>
        <v>0</v>
      </c>
      <c r="J494" s="6">
        <f>J495</f>
        <v>0</v>
      </c>
      <c r="K494" s="6">
        <f>K495</f>
        <v>0</v>
      </c>
      <c r="L494" s="6">
        <f t="shared" si="59"/>
        <v>0</v>
      </c>
    </row>
    <row r="495" spans="2:12" s="7" customFormat="1" hidden="1">
      <c r="B495" s="47" t="s">
        <v>165</v>
      </c>
      <c r="C495" s="3" t="s">
        <v>40</v>
      </c>
      <c r="D495" s="12" t="s">
        <v>14</v>
      </c>
      <c r="E495" s="12" t="s">
        <v>439</v>
      </c>
      <c r="F495" s="3" t="s">
        <v>420</v>
      </c>
      <c r="G495" s="6"/>
      <c r="H495" s="6">
        <v>0</v>
      </c>
      <c r="I495" s="28">
        <f t="shared" si="60"/>
        <v>0</v>
      </c>
      <c r="J495" s="6"/>
      <c r="K495" s="6">
        <v>0</v>
      </c>
      <c r="L495" s="6">
        <f t="shared" si="59"/>
        <v>0</v>
      </c>
    </row>
    <row r="496" spans="2:12" s="7" customFormat="1" ht="36" hidden="1">
      <c r="B496" s="47" t="s">
        <v>438</v>
      </c>
      <c r="C496" s="3" t="s">
        <v>40</v>
      </c>
      <c r="D496" s="12" t="s">
        <v>14</v>
      </c>
      <c r="E496" s="12" t="s">
        <v>440</v>
      </c>
      <c r="F496" s="3"/>
      <c r="G496" s="6">
        <f>G497</f>
        <v>0</v>
      </c>
      <c r="H496" s="6">
        <f>H497</f>
        <v>0</v>
      </c>
      <c r="I496" s="28">
        <f t="shared" si="60"/>
        <v>0</v>
      </c>
      <c r="J496" s="6">
        <f>J497</f>
        <v>0</v>
      </c>
      <c r="K496" s="6">
        <f>K497</f>
        <v>0</v>
      </c>
      <c r="L496" s="6">
        <f t="shared" si="59"/>
        <v>0</v>
      </c>
    </row>
    <row r="497" spans="2:12" s="7" customFormat="1" hidden="1">
      <c r="B497" s="47" t="s">
        <v>165</v>
      </c>
      <c r="C497" s="3" t="s">
        <v>40</v>
      </c>
      <c r="D497" s="12" t="s">
        <v>14</v>
      </c>
      <c r="E497" s="12" t="s">
        <v>440</v>
      </c>
      <c r="F497" s="3" t="s">
        <v>420</v>
      </c>
      <c r="G497" s="6"/>
      <c r="H497" s="6">
        <v>0</v>
      </c>
      <c r="I497" s="28">
        <f t="shared" si="60"/>
        <v>0</v>
      </c>
      <c r="J497" s="6"/>
      <c r="K497" s="6">
        <v>0</v>
      </c>
      <c r="L497" s="6">
        <f t="shared" si="59"/>
        <v>0</v>
      </c>
    </row>
    <row r="498" spans="2:12" ht="36">
      <c r="B498" s="47" t="s">
        <v>438</v>
      </c>
      <c r="C498" s="27" t="s">
        <v>40</v>
      </c>
      <c r="D498" s="30" t="s">
        <v>14</v>
      </c>
      <c r="E498" s="30" t="s">
        <v>441</v>
      </c>
      <c r="F498" s="27"/>
      <c r="G498" s="33">
        <f>G499</f>
        <v>800000</v>
      </c>
      <c r="H498" s="6">
        <f>H499</f>
        <v>0</v>
      </c>
      <c r="I498" s="28">
        <f t="shared" si="60"/>
        <v>800000</v>
      </c>
      <c r="J498" s="33">
        <f>J499</f>
        <v>800000</v>
      </c>
      <c r="K498" s="6">
        <f>K499</f>
        <v>0</v>
      </c>
      <c r="L498" s="6">
        <f t="shared" si="59"/>
        <v>800000</v>
      </c>
    </row>
    <row r="499" spans="2:12">
      <c r="B499" s="47" t="s">
        <v>165</v>
      </c>
      <c r="C499" s="27" t="s">
        <v>40</v>
      </c>
      <c r="D499" s="30" t="s">
        <v>14</v>
      </c>
      <c r="E499" s="30" t="s">
        <v>441</v>
      </c>
      <c r="F499" s="27" t="s">
        <v>420</v>
      </c>
      <c r="G499" s="33">
        <v>800000</v>
      </c>
      <c r="H499" s="6"/>
      <c r="I499" s="28">
        <f t="shared" si="60"/>
        <v>800000</v>
      </c>
      <c r="J499" s="33">
        <v>800000</v>
      </c>
      <c r="K499" s="6"/>
      <c r="L499" s="6">
        <f t="shared" si="59"/>
        <v>800000</v>
      </c>
    </row>
    <row r="500" spans="2:12" s="7" customFormat="1" hidden="1">
      <c r="B500" s="47" t="s">
        <v>421</v>
      </c>
      <c r="C500" s="3" t="s">
        <v>40</v>
      </c>
      <c r="D500" s="12" t="s">
        <v>14</v>
      </c>
      <c r="E500" s="12" t="s">
        <v>419</v>
      </c>
      <c r="F500" s="3"/>
      <c r="G500" s="6">
        <f>G501</f>
        <v>0</v>
      </c>
      <c r="H500" s="6">
        <f>H501</f>
        <v>0</v>
      </c>
      <c r="I500" s="28">
        <f t="shared" si="60"/>
        <v>0</v>
      </c>
      <c r="J500" s="6">
        <f>J501</f>
        <v>0</v>
      </c>
      <c r="K500" s="6">
        <f>K501</f>
        <v>0</v>
      </c>
      <c r="L500" s="6">
        <f t="shared" si="59"/>
        <v>0</v>
      </c>
    </row>
    <row r="501" spans="2:12" s="7" customFormat="1" hidden="1">
      <c r="B501" s="47" t="s">
        <v>165</v>
      </c>
      <c r="C501" s="3" t="s">
        <v>40</v>
      </c>
      <c r="D501" s="12" t="s">
        <v>14</v>
      </c>
      <c r="E501" s="12" t="s">
        <v>419</v>
      </c>
      <c r="F501" s="3" t="s">
        <v>420</v>
      </c>
      <c r="G501" s="6"/>
      <c r="H501" s="4">
        <v>0</v>
      </c>
      <c r="I501" s="28">
        <f t="shared" si="60"/>
        <v>0</v>
      </c>
      <c r="J501" s="6"/>
      <c r="K501" s="4">
        <v>0</v>
      </c>
      <c r="L501" s="6">
        <f t="shared" si="59"/>
        <v>0</v>
      </c>
    </row>
    <row r="502" spans="2:12" ht="60">
      <c r="B502" s="47" t="s">
        <v>344</v>
      </c>
      <c r="C502" s="27" t="s">
        <v>40</v>
      </c>
      <c r="D502" s="27" t="s">
        <v>14</v>
      </c>
      <c r="E502" s="30" t="s">
        <v>345</v>
      </c>
      <c r="F502" s="30"/>
      <c r="G502" s="28">
        <f>G503</f>
        <v>1218420</v>
      </c>
      <c r="H502" s="4">
        <f>H503</f>
        <v>0</v>
      </c>
      <c r="I502" s="28">
        <f t="shared" si="60"/>
        <v>1218420</v>
      </c>
      <c r="J502" s="28">
        <f>J503</f>
        <v>1218420</v>
      </c>
      <c r="K502" s="4">
        <f>K503</f>
        <v>0</v>
      </c>
      <c r="L502" s="4">
        <f t="shared" si="59"/>
        <v>1218420</v>
      </c>
    </row>
    <row r="503" spans="2:12">
      <c r="B503" s="47" t="s">
        <v>165</v>
      </c>
      <c r="C503" s="27" t="s">
        <v>40</v>
      </c>
      <c r="D503" s="27" t="s">
        <v>14</v>
      </c>
      <c r="E503" s="30" t="s">
        <v>345</v>
      </c>
      <c r="F503" s="30">
        <v>300</v>
      </c>
      <c r="G503" s="28">
        <v>1218420</v>
      </c>
      <c r="H503" s="4"/>
      <c r="I503" s="28">
        <f t="shared" si="60"/>
        <v>1218420</v>
      </c>
      <c r="J503" s="28">
        <v>1218420</v>
      </c>
      <c r="K503" s="4"/>
      <c r="L503" s="4">
        <f t="shared" si="59"/>
        <v>1218420</v>
      </c>
    </row>
    <row r="504" spans="2:12" ht="24">
      <c r="B504" s="47" t="s">
        <v>346</v>
      </c>
      <c r="C504" s="27" t="s">
        <v>40</v>
      </c>
      <c r="D504" s="27" t="s">
        <v>14</v>
      </c>
      <c r="E504" s="30" t="s">
        <v>347</v>
      </c>
      <c r="F504" s="30"/>
      <c r="G504" s="28">
        <f>G505</f>
        <v>650000</v>
      </c>
      <c r="H504" s="4">
        <f>H505</f>
        <v>0</v>
      </c>
      <c r="I504" s="28">
        <f t="shared" si="60"/>
        <v>650000</v>
      </c>
      <c r="J504" s="28">
        <f>J505</f>
        <v>650000</v>
      </c>
      <c r="K504" s="4">
        <f>K505</f>
        <v>0</v>
      </c>
      <c r="L504" s="4">
        <f t="shared" si="59"/>
        <v>650000</v>
      </c>
    </row>
    <row r="505" spans="2:12">
      <c r="B505" s="47" t="s">
        <v>165</v>
      </c>
      <c r="C505" s="27" t="s">
        <v>40</v>
      </c>
      <c r="D505" s="27" t="s">
        <v>14</v>
      </c>
      <c r="E505" s="30" t="s">
        <v>347</v>
      </c>
      <c r="F505" s="30">
        <v>300</v>
      </c>
      <c r="G505" s="28">
        <v>650000</v>
      </c>
      <c r="H505" s="4"/>
      <c r="I505" s="28">
        <f t="shared" si="60"/>
        <v>650000</v>
      </c>
      <c r="J505" s="28">
        <v>650000</v>
      </c>
      <c r="K505" s="4"/>
      <c r="L505" s="4">
        <f t="shared" si="59"/>
        <v>650000</v>
      </c>
    </row>
    <row r="506" spans="2:12" ht="36">
      <c r="B506" s="47" t="s">
        <v>438</v>
      </c>
      <c r="C506" s="27" t="s">
        <v>40</v>
      </c>
      <c r="D506" s="30" t="s">
        <v>14</v>
      </c>
      <c r="E506" s="30" t="s">
        <v>442</v>
      </c>
      <c r="F506" s="27"/>
      <c r="G506" s="33">
        <f>G507</f>
        <v>572600</v>
      </c>
      <c r="H506" s="6">
        <f>H507</f>
        <v>0</v>
      </c>
      <c r="I506" s="28">
        <f t="shared" si="60"/>
        <v>572600</v>
      </c>
      <c r="J506" s="33">
        <f>J507</f>
        <v>572600</v>
      </c>
      <c r="K506" s="6">
        <f>K507</f>
        <v>0</v>
      </c>
      <c r="L506" s="6">
        <f t="shared" si="59"/>
        <v>572600</v>
      </c>
    </row>
    <row r="507" spans="2:12">
      <c r="B507" s="47" t="s">
        <v>165</v>
      </c>
      <c r="C507" s="27" t="s">
        <v>40</v>
      </c>
      <c r="D507" s="30" t="s">
        <v>14</v>
      </c>
      <c r="E507" s="30" t="s">
        <v>442</v>
      </c>
      <c r="F507" s="27">
        <v>300</v>
      </c>
      <c r="G507" s="33">
        <v>572600</v>
      </c>
      <c r="H507" s="6"/>
      <c r="I507" s="28">
        <f t="shared" si="60"/>
        <v>572600</v>
      </c>
      <c r="J507" s="33">
        <v>572600</v>
      </c>
      <c r="K507" s="6"/>
      <c r="L507" s="6">
        <f t="shared" si="59"/>
        <v>572600</v>
      </c>
    </row>
    <row r="508" spans="2:12">
      <c r="B508" s="47" t="s">
        <v>53</v>
      </c>
      <c r="C508" s="27" t="s">
        <v>40</v>
      </c>
      <c r="D508" s="27" t="s">
        <v>18</v>
      </c>
      <c r="E508" s="27"/>
      <c r="F508" s="27"/>
      <c r="G508" s="28">
        <f t="shared" ref="G508:H510" si="61">G509</f>
        <v>5453000</v>
      </c>
      <c r="H508" s="4">
        <f t="shared" si="61"/>
        <v>0</v>
      </c>
      <c r="I508" s="33">
        <f t="shared" si="60"/>
        <v>5453000</v>
      </c>
      <c r="J508" s="28">
        <f t="shared" ref="J508:K510" si="62">J509</f>
        <v>5453000</v>
      </c>
      <c r="K508" s="4">
        <f t="shared" si="62"/>
        <v>0</v>
      </c>
      <c r="L508" s="4">
        <f t="shared" si="59"/>
        <v>5453000</v>
      </c>
    </row>
    <row r="509" spans="2:12">
      <c r="B509" s="47" t="s">
        <v>490</v>
      </c>
      <c r="C509" s="27" t="s">
        <v>40</v>
      </c>
      <c r="D509" s="27" t="s">
        <v>18</v>
      </c>
      <c r="E509" s="30" t="s">
        <v>234</v>
      </c>
      <c r="F509" s="27"/>
      <c r="G509" s="28">
        <f t="shared" si="61"/>
        <v>5453000</v>
      </c>
      <c r="H509" s="4">
        <f t="shared" si="61"/>
        <v>0</v>
      </c>
      <c r="I509" s="33">
        <f t="shared" si="60"/>
        <v>5453000</v>
      </c>
      <c r="J509" s="28">
        <f t="shared" si="62"/>
        <v>5453000</v>
      </c>
      <c r="K509" s="4">
        <f t="shared" si="62"/>
        <v>0</v>
      </c>
      <c r="L509" s="4">
        <f t="shared" si="59"/>
        <v>5453000</v>
      </c>
    </row>
    <row r="510" spans="2:12" ht="60">
      <c r="B510" s="47" t="s">
        <v>348</v>
      </c>
      <c r="C510" s="27" t="s">
        <v>40</v>
      </c>
      <c r="D510" s="27" t="s">
        <v>18</v>
      </c>
      <c r="E510" s="30" t="s">
        <v>501</v>
      </c>
      <c r="F510" s="27"/>
      <c r="G510" s="28">
        <f t="shared" si="61"/>
        <v>5453000</v>
      </c>
      <c r="H510" s="4">
        <f t="shared" si="61"/>
        <v>0</v>
      </c>
      <c r="I510" s="33">
        <f t="shared" si="60"/>
        <v>5453000</v>
      </c>
      <c r="J510" s="28">
        <f t="shared" si="62"/>
        <v>5453000</v>
      </c>
      <c r="K510" s="4">
        <f t="shared" si="62"/>
        <v>0</v>
      </c>
      <c r="L510" s="4">
        <f t="shared" si="59"/>
        <v>5453000</v>
      </c>
    </row>
    <row r="511" spans="2:12">
      <c r="B511" s="47" t="s">
        <v>165</v>
      </c>
      <c r="C511" s="27" t="s">
        <v>40</v>
      </c>
      <c r="D511" s="27" t="s">
        <v>18</v>
      </c>
      <c r="E511" s="30" t="s">
        <v>501</v>
      </c>
      <c r="F511" s="30">
        <v>300</v>
      </c>
      <c r="G511" s="28">
        <v>5453000</v>
      </c>
      <c r="H511" s="4"/>
      <c r="I511" s="28">
        <f t="shared" si="60"/>
        <v>5453000</v>
      </c>
      <c r="J511" s="28">
        <v>5453000</v>
      </c>
      <c r="K511" s="4"/>
      <c r="L511" s="4">
        <f t="shared" si="59"/>
        <v>5453000</v>
      </c>
    </row>
    <row r="512" spans="2:12" s="7" customFormat="1" hidden="1">
      <c r="B512" s="47" t="s">
        <v>42</v>
      </c>
      <c r="C512" s="3" t="s">
        <v>40</v>
      </c>
      <c r="D512" s="3" t="s">
        <v>21</v>
      </c>
      <c r="E512" s="3"/>
      <c r="F512" s="3"/>
      <c r="G512" s="6">
        <f>G513</f>
        <v>0</v>
      </c>
      <c r="H512" s="6">
        <f>H513</f>
        <v>0</v>
      </c>
      <c r="I512" s="33">
        <f t="shared" si="60"/>
        <v>0</v>
      </c>
      <c r="J512" s="6">
        <f>J513</f>
        <v>0</v>
      </c>
      <c r="K512" s="6">
        <f>K513</f>
        <v>0</v>
      </c>
      <c r="L512" s="4">
        <f t="shared" si="59"/>
        <v>0</v>
      </c>
    </row>
    <row r="513" spans="2:13" s="7" customFormat="1" ht="36" hidden="1">
      <c r="B513" s="47" t="s">
        <v>349</v>
      </c>
      <c r="C513" s="3" t="s">
        <v>40</v>
      </c>
      <c r="D513" s="3" t="s">
        <v>21</v>
      </c>
      <c r="E513" s="12" t="s">
        <v>350</v>
      </c>
      <c r="F513" s="3"/>
      <c r="G513" s="6">
        <f>G514</f>
        <v>0</v>
      </c>
      <c r="H513" s="6">
        <f>H514</f>
        <v>0</v>
      </c>
      <c r="I513" s="28">
        <f t="shared" si="60"/>
        <v>0</v>
      </c>
      <c r="J513" s="6">
        <f>J514</f>
        <v>0</v>
      </c>
      <c r="K513" s="6">
        <f>K514</f>
        <v>0</v>
      </c>
      <c r="L513" s="4">
        <f t="shared" si="59"/>
        <v>0</v>
      </c>
    </row>
    <row r="514" spans="2:13" s="7" customFormat="1" ht="48" hidden="1">
      <c r="B514" s="47" t="s">
        <v>65</v>
      </c>
      <c r="C514" s="3" t="s">
        <v>40</v>
      </c>
      <c r="D514" s="3" t="s">
        <v>21</v>
      </c>
      <c r="E514" s="12" t="s">
        <v>350</v>
      </c>
      <c r="F514" s="12">
        <v>100</v>
      </c>
      <c r="G514" s="4"/>
      <c r="H514" s="4">
        <v>0</v>
      </c>
      <c r="I514" s="28">
        <f t="shared" si="60"/>
        <v>0</v>
      </c>
      <c r="J514" s="4"/>
      <c r="K514" s="4">
        <v>0</v>
      </c>
      <c r="L514" s="4">
        <f t="shared" si="59"/>
        <v>0</v>
      </c>
    </row>
    <row r="515" spans="2:13">
      <c r="B515" s="47" t="s">
        <v>351</v>
      </c>
      <c r="C515" s="21" t="s">
        <v>24</v>
      </c>
      <c r="D515" s="27"/>
      <c r="E515" s="30"/>
      <c r="F515" s="30"/>
      <c r="G515" s="25">
        <f>G516+G520+G526</f>
        <v>627730</v>
      </c>
      <c r="H515" s="25">
        <f>H516+H520+H526</f>
        <v>0</v>
      </c>
      <c r="I515" s="25">
        <f>G515+H515</f>
        <v>627730</v>
      </c>
      <c r="J515" s="25">
        <f>J516+J520+J526</f>
        <v>627730</v>
      </c>
      <c r="K515" s="25">
        <f>K516+K520+K526</f>
        <v>0</v>
      </c>
      <c r="L515" s="25">
        <f>J515+K515</f>
        <v>627730</v>
      </c>
    </row>
    <row r="516" spans="2:13" s="7" customFormat="1" ht="13.8" hidden="1">
      <c r="B516" s="47" t="s">
        <v>43</v>
      </c>
      <c r="C516" s="3" t="s">
        <v>24</v>
      </c>
      <c r="D516" s="3" t="s">
        <v>10</v>
      </c>
      <c r="E516" s="16"/>
      <c r="F516" s="3"/>
      <c r="G516" s="6">
        <f t="shared" ref="G516:H518" si="63">G517</f>
        <v>0</v>
      </c>
      <c r="H516" s="6">
        <f t="shared" si="63"/>
        <v>0</v>
      </c>
      <c r="I516" s="28">
        <f t="shared" ref="I516:I531" si="64">G516+H516</f>
        <v>0</v>
      </c>
      <c r="J516" s="6">
        <f t="shared" ref="J516:K518" si="65">J517</f>
        <v>0</v>
      </c>
      <c r="K516" s="6">
        <f t="shared" si="65"/>
        <v>0</v>
      </c>
      <c r="L516" s="4">
        <f t="shared" ref="L516:L531" si="66">J516+K516</f>
        <v>0</v>
      </c>
    </row>
    <row r="517" spans="2:13" s="7" customFormat="1" ht="24" hidden="1">
      <c r="B517" s="47" t="s">
        <v>352</v>
      </c>
      <c r="C517" s="3" t="s">
        <v>24</v>
      </c>
      <c r="D517" s="3" t="s">
        <v>10</v>
      </c>
      <c r="E517" s="12" t="s">
        <v>353</v>
      </c>
      <c r="F517" s="3"/>
      <c r="G517" s="6">
        <f t="shared" si="63"/>
        <v>0</v>
      </c>
      <c r="H517" s="6">
        <f>H518</f>
        <v>0</v>
      </c>
      <c r="I517" s="28">
        <f t="shared" si="64"/>
        <v>0</v>
      </c>
      <c r="J517" s="6">
        <f t="shared" si="65"/>
        <v>0</v>
      </c>
      <c r="K517" s="6">
        <f>K518</f>
        <v>0</v>
      </c>
      <c r="L517" s="4">
        <f t="shared" si="66"/>
        <v>0</v>
      </c>
    </row>
    <row r="518" spans="2:13" s="7" customFormat="1" ht="24" hidden="1">
      <c r="B518" s="47" t="s">
        <v>354</v>
      </c>
      <c r="C518" s="3" t="s">
        <v>24</v>
      </c>
      <c r="D518" s="3" t="s">
        <v>10</v>
      </c>
      <c r="E518" s="12" t="s">
        <v>355</v>
      </c>
      <c r="F518" s="3"/>
      <c r="G518" s="6">
        <f t="shared" si="63"/>
        <v>0</v>
      </c>
      <c r="H518" s="6">
        <f t="shared" si="63"/>
        <v>0</v>
      </c>
      <c r="I518" s="33">
        <f t="shared" si="64"/>
        <v>0</v>
      </c>
      <c r="J518" s="6">
        <f t="shared" si="65"/>
        <v>0</v>
      </c>
      <c r="K518" s="6">
        <f t="shared" si="65"/>
        <v>0</v>
      </c>
      <c r="L518" s="4">
        <f t="shared" si="66"/>
        <v>0</v>
      </c>
    </row>
    <row r="519" spans="2:13" s="7" customFormat="1" ht="24" hidden="1">
      <c r="B519" s="47" t="s">
        <v>72</v>
      </c>
      <c r="C519" s="3" t="s">
        <v>24</v>
      </c>
      <c r="D519" s="3" t="s">
        <v>10</v>
      </c>
      <c r="E519" s="12" t="s">
        <v>355</v>
      </c>
      <c r="F519" s="12">
        <v>200</v>
      </c>
      <c r="G519" s="4">
        <v>0</v>
      </c>
      <c r="H519" s="4">
        <v>0</v>
      </c>
      <c r="I519" s="33">
        <f t="shared" si="64"/>
        <v>0</v>
      </c>
      <c r="J519" s="4">
        <v>0</v>
      </c>
      <c r="K519" s="4">
        <v>0</v>
      </c>
      <c r="L519" s="4">
        <f t="shared" si="66"/>
        <v>0</v>
      </c>
    </row>
    <row r="520" spans="2:13" ht="13.8">
      <c r="B520" s="47" t="s">
        <v>44</v>
      </c>
      <c r="C520" s="27" t="s">
        <v>24</v>
      </c>
      <c r="D520" s="27" t="s">
        <v>11</v>
      </c>
      <c r="E520" s="39"/>
      <c r="F520" s="27"/>
      <c r="G520" s="33">
        <f t="shared" ref="G520:H521" si="67">G521</f>
        <v>130000</v>
      </c>
      <c r="H520" s="6">
        <f t="shared" si="67"/>
        <v>497730</v>
      </c>
      <c r="I520" s="33">
        <f t="shared" si="64"/>
        <v>627730</v>
      </c>
      <c r="J520" s="33">
        <f t="shared" ref="J520:K521" si="68">J521</f>
        <v>130000</v>
      </c>
      <c r="K520" s="6">
        <f t="shared" si="68"/>
        <v>497730</v>
      </c>
      <c r="L520" s="4">
        <f t="shared" si="66"/>
        <v>627730</v>
      </c>
    </row>
    <row r="521" spans="2:13" ht="24">
      <c r="B521" s="47" t="s">
        <v>352</v>
      </c>
      <c r="C521" s="27" t="s">
        <v>24</v>
      </c>
      <c r="D521" s="27" t="s">
        <v>11</v>
      </c>
      <c r="E521" s="30" t="s">
        <v>353</v>
      </c>
      <c r="F521" s="27"/>
      <c r="G521" s="33">
        <f t="shared" si="67"/>
        <v>130000</v>
      </c>
      <c r="H521" s="6">
        <f t="shared" si="67"/>
        <v>497730</v>
      </c>
      <c r="I521" s="33">
        <f t="shared" si="64"/>
        <v>627730</v>
      </c>
      <c r="J521" s="33">
        <f t="shared" si="68"/>
        <v>130000</v>
      </c>
      <c r="K521" s="6">
        <f t="shared" si="68"/>
        <v>497730</v>
      </c>
      <c r="L521" s="4">
        <f t="shared" si="66"/>
        <v>627730</v>
      </c>
    </row>
    <row r="522" spans="2:13">
      <c r="B522" s="47" t="s">
        <v>356</v>
      </c>
      <c r="C522" s="27" t="s">
        <v>24</v>
      </c>
      <c r="D522" s="27" t="s">
        <v>11</v>
      </c>
      <c r="E522" s="30" t="s">
        <v>357</v>
      </c>
      <c r="F522" s="27"/>
      <c r="G522" s="33">
        <f>G525+G523+G524</f>
        <v>130000</v>
      </c>
      <c r="H522" s="33">
        <f>H525+H523+H524</f>
        <v>497730</v>
      </c>
      <c r="I522" s="33">
        <f t="shared" si="64"/>
        <v>627730</v>
      </c>
      <c r="J522" s="33">
        <f t="shared" ref="J522:K522" si="69">J525+J523+J524</f>
        <v>130000</v>
      </c>
      <c r="K522" s="33">
        <f t="shared" si="69"/>
        <v>497730</v>
      </c>
      <c r="L522" s="4">
        <f t="shared" si="66"/>
        <v>627730</v>
      </c>
    </row>
    <row r="523" spans="2:13" ht="48">
      <c r="B523" s="47" t="s">
        <v>65</v>
      </c>
      <c r="C523" s="27" t="s">
        <v>24</v>
      </c>
      <c r="D523" s="27" t="s">
        <v>11</v>
      </c>
      <c r="E523" s="30" t="s">
        <v>357</v>
      </c>
      <c r="F523" s="27" t="s">
        <v>66</v>
      </c>
      <c r="G523" s="33">
        <v>0</v>
      </c>
      <c r="H523" s="6">
        <v>238250</v>
      </c>
      <c r="I523" s="33">
        <f t="shared" si="64"/>
        <v>238250</v>
      </c>
      <c r="J523" s="33">
        <v>0</v>
      </c>
      <c r="K523" s="6">
        <v>238250</v>
      </c>
      <c r="L523" s="4">
        <f t="shared" si="66"/>
        <v>238250</v>
      </c>
    </row>
    <row r="524" spans="2:13" ht="24">
      <c r="B524" s="47" t="s">
        <v>72</v>
      </c>
      <c r="C524" s="27" t="s">
        <v>24</v>
      </c>
      <c r="D524" s="27" t="s">
        <v>11</v>
      </c>
      <c r="E524" s="30" t="s">
        <v>357</v>
      </c>
      <c r="F524" s="27" t="s">
        <v>387</v>
      </c>
      <c r="G524" s="33">
        <v>0</v>
      </c>
      <c r="H524" s="6">
        <v>189480</v>
      </c>
      <c r="I524" s="33">
        <f t="shared" si="64"/>
        <v>189480</v>
      </c>
      <c r="J524" s="33">
        <v>0</v>
      </c>
      <c r="K524" s="6">
        <v>189480</v>
      </c>
      <c r="L524" s="4">
        <f t="shared" si="66"/>
        <v>189480</v>
      </c>
    </row>
    <row r="525" spans="2:13">
      <c r="B525" s="47" t="s">
        <v>165</v>
      </c>
      <c r="C525" s="27" t="s">
        <v>24</v>
      </c>
      <c r="D525" s="27" t="s">
        <v>11</v>
      </c>
      <c r="E525" s="30" t="s">
        <v>357</v>
      </c>
      <c r="F525" s="30">
        <v>300</v>
      </c>
      <c r="G525" s="28">
        <v>130000</v>
      </c>
      <c r="H525" s="4">
        <f>200000-130000</f>
        <v>70000</v>
      </c>
      <c r="I525" s="33">
        <f t="shared" si="64"/>
        <v>200000</v>
      </c>
      <c r="J525" s="28">
        <v>130000</v>
      </c>
      <c r="K525" s="4">
        <f>200000-130000</f>
        <v>70000</v>
      </c>
      <c r="L525" s="4">
        <f t="shared" si="66"/>
        <v>200000</v>
      </c>
    </row>
    <row r="526" spans="2:13">
      <c r="B526" s="47" t="s">
        <v>45</v>
      </c>
      <c r="C526" s="27" t="s">
        <v>24</v>
      </c>
      <c r="D526" s="27" t="s">
        <v>14</v>
      </c>
      <c r="E526" s="27"/>
      <c r="F526" s="27"/>
      <c r="G526" s="33">
        <f>G527</f>
        <v>497730</v>
      </c>
      <c r="H526" s="6">
        <f>H527</f>
        <v>-497730</v>
      </c>
      <c r="I526" s="33">
        <f t="shared" si="64"/>
        <v>0</v>
      </c>
      <c r="J526" s="33">
        <f>J527</f>
        <v>497730</v>
      </c>
      <c r="K526" s="6">
        <f>K527</f>
        <v>-497730</v>
      </c>
      <c r="L526" s="4">
        <f t="shared" si="66"/>
        <v>0</v>
      </c>
    </row>
    <row r="527" spans="2:13" ht="24">
      <c r="B527" s="47" t="s">
        <v>352</v>
      </c>
      <c r="C527" s="27" t="s">
        <v>24</v>
      </c>
      <c r="D527" s="27" t="s">
        <v>14</v>
      </c>
      <c r="E527" s="30" t="s">
        <v>353</v>
      </c>
      <c r="F527" s="27"/>
      <c r="G527" s="33">
        <f>G528</f>
        <v>497730</v>
      </c>
      <c r="H527" s="6">
        <f>H528</f>
        <v>-497730</v>
      </c>
      <c r="I527" s="33">
        <f t="shared" si="64"/>
        <v>0</v>
      </c>
      <c r="J527" s="33">
        <f>J528</f>
        <v>497730</v>
      </c>
      <c r="K527" s="6">
        <f>K528</f>
        <v>-497730</v>
      </c>
      <c r="L527" s="4">
        <f t="shared" si="66"/>
        <v>0</v>
      </c>
    </row>
    <row r="528" spans="2:13" ht="24">
      <c r="B528" s="47" t="s">
        <v>358</v>
      </c>
      <c r="C528" s="27" t="s">
        <v>24</v>
      </c>
      <c r="D528" s="27" t="s">
        <v>14</v>
      </c>
      <c r="E528" s="30" t="s">
        <v>359</v>
      </c>
      <c r="F528" s="27"/>
      <c r="G528" s="33">
        <f>G529+G530+G531</f>
        <v>497730</v>
      </c>
      <c r="H528" s="6">
        <f>H529+H530+H531</f>
        <v>-497730</v>
      </c>
      <c r="I528" s="28">
        <f t="shared" si="64"/>
        <v>0</v>
      </c>
      <c r="J528" s="33">
        <f>J529+J530+J531</f>
        <v>497730</v>
      </c>
      <c r="K528" s="6">
        <f>K529+K530+K531</f>
        <v>-497730</v>
      </c>
      <c r="L528" s="4">
        <f t="shared" si="66"/>
        <v>0</v>
      </c>
      <c r="M528" s="41"/>
    </row>
    <row r="529" spans="2:12" ht="48">
      <c r="B529" s="47" t="s">
        <v>65</v>
      </c>
      <c r="C529" s="27" t="s">
        <v>24</v>
      </c>
      <c r="D529" s="27" t="s">
        <v>14</v>
      </c>
      <c r="E529" s="30" t="s">
        <v>359</v>
      </c>
      <c r="F529" s="30">
        <v>100</v>
      </c>
      <c r="G529" s="28">
        <v>238250</v>
      </c>
      <c r="H529" s="4">
        <v>-238250</v>
      </c>
      <c r="I529" s="33">
        <f t="shared" si="64"/>
        <v>0</v>
      </c>
      <c r="J529" s="28">
        <v>238250</v>
      </c>
      <c r="K529" s="4">
        <v>-238250</v>
      </c>
      <c r="L529" s="4">
        <f t="shared" si="66"/>
        <v>0</v>
      </c>
    </row>
    <row r="530" spans="2:12" ht="24">
      <c r="B530" s="47" t="s">
        <v>72</v>
      </c>
      <c r="C530" s="27" t="s">
        <v>24</v>
      </c>
      <c r="D530" s="27" t="s">
        <v>14</v>
      </c>
      <c r="E530" s="30" t="s">
        <v>359</v>
      </c>
      <c r="F530" s="30">
        <v>200</v>
      </c>
      <c r="G530" s="28">
        <v>189480</v>
      </c>
      <c r="H530" s="4">
        <v>-189480</v>
      </c>
      <c r="I530" s="28">
        <f t="shared" si="64"/>
        <v>0</v>
      </c>
      <c r="J530" s="28">
        <v>189480</v>
      </c>
      <c r="K530" s="4">
        <v>-189480</v>
      </c>
      <c r="L530" s="4">
        <f t="shared" si="66"/>
        <v>0</v>
      </c>
    </row>
    <row r="531" spans="2:12">
      <c r="B531" s="47" t="s">
        <v>165</v>
      </c>
      <c r="C531" s="27" t="s">
        <v>24</v>
      </c>
      <c r="D531" s="27" t="s">
        <v>14</v>
      </c>
      <c r="E531" s="30" t="s">
        <v>359</v>
      </c>
      <c r="F531" s="30">
        <v>300</v>
      </c>
      <c r="G531" s="28">
        <v>70000</v>
      </c>
      <c r="H531" s="4">
        <v>-70000</v>
      </c>
      <c r="I531" s="28">
        <f t="shared" si="64"/>
        <v>0</v>
      </c>
      <c r="J531" s="28">
        <v>70000</v>
      </c>
      <c r="K531" s="4">
        <v>-70000</v>
      </c>
      <c r="L531" s="4">
        <f t="shared" si="66"/>
        <v>0</v>
      </c>
    </row>
    <row r="532" spans="2:12">
      <c r="B532" s="47" t="s">
        <v>360</v>
      </c>
      <c r="C532" s="21" t="s">
        <v>33</v>
      </c>
      <c r="D532" s="27"/>
      <c r="E532" s="30"/>
      <c r="F532" s="30"/>
      <c r="G532" s="25">
        <f>G533+G537</f>
        <v>2090000</v>
      </c>
      <c r="H532" s="25">
        <f>H533+H537</f>
        <v>0</v>
      </c>
      <c r="I532" s="25">
        <f>G532+H532</f>
        <v>2090000</v>
      </c>
      <c r="J532" s="25">
        <f>J533+J537</f>
        <v>2090000</v>
      </c>
      <c r="K532" s="25">
        <f>K533+K537</f>
        <v>0</v>
      </c>
      <c r="L532" s="25">
        <f>J532+K532</f>
        <v>2090000</v>
      </c>
    </row>
    <row r="533" spans="2:12">
      <c r="B533" s="47" t="s">
        <v>46</v>
      </c>
      <c r="C533" s="27" t="s">
        <v>33</v>
      </c>
      <c r="D533" s="27" t="s">
        <v>10</v>
      </c>
      <c r="E533" s="27"/>
      <c r="F533" s="27"/>
      <c r="G533" s="33">
        <f t="shared" ref="G533:H535" si="70">G534</f>
        <v>200000</v>
      </c>
      <c r="H533" s="6">
        <f t="shared" si="70"/>
        <v>0</v>
      </c>
      <c r="I533" s="28">
        <f t="shared" ref="I533:I540" si="71">G533+H533</f>
        <v>200000</v>
      </c>
      <c r="J533" s="33">
        <f t="shared" ref="J533:K535" si="72">J534</f>
        <v>200000</v>
      </c>
      <c r="K533" s="6">
        <f t="shared" si="72"/>
        <v>0</v>
      </c>
      <c r="L533" s="4">
        <f t="shared" ref="L533:L540" si="73">J533+K533</f>
        <v>200000</v>
      </c>
    </row>
    <row r="534" spans="2:12" ht="36">
      <c r="B534" s="47" t="s">
        <v>361</v>
      </c>
      <c r="C534" s="27" t="s">
        <v>33</v>
      </c>
      <c r="D534" s="27" t="s">
        <v>10</v>
      </c>
      <c r="E534" s="30" t="s">
        <v>362</v>
      </c>
      <c r="F534" s="27"/>
      <c r="G534" s="33">
        <f t="shared" si="70"/>
        <v>200000</v>
      </c>
      <c r="H534" s="6">
        <f t="shared" si="70"/>
        <v>0</v>
      </c>
      <c r="I534" s="28">
        <f t="shared" si="71"/>
        <v>200000</v>
      </c>
      <c r="J534" s="33">
        <f t="shared" si="72"/>
        <v>200000</v>
      </c>
      <c r="K534" s="6">
        <f t="shared" si="72"/>
        <v>0</v>
      </c>
      <c r="L534" s="4">
        <f t="shared" si="73"/>
        <v>200000</v>
      </c>
    </row>
    <row r="535" spans="2:12">
      <c r="B535" s="47" t="s">
        <v>363</v>
      </c>
      <c r="C535" s="27" t="s">
        <v>33</v>
      </c>
      <c r="D535" s="27" t="s">
        <v>10</v>
      </c>
      <c r="E535" s="30" t="s">
        <v>364</v>
      </c>
      <c r="F535" s="27"/>
      <c r="G535" s="33">
        <f t="shared" si="70"/>
        <v>200000</v>
      </c>
      <c r="H535" s="6">
        <f t="shared" si="70"/>
        <v>0</v>
      </c>
      <c r="I535" s="28">
        <f t="shared" si="71"/>
        <v>200000</v>
      </c>
      <c r="J535" s="33">
        <f t="shared" si="72"/>
        <v>200000</v>
      </c>
      <c r="K535" s="6">
        <f t="shared" si="72"/>
        <v>0</v>
      </c>
      <c r="L535" s="4">
        <f t="shared" si="73"/>
        <v>200000</v>
      </c>
    </row>
    <row r="536" spans="2:12" ht="24">
      <c r="B536" s="47" t="s">
        <v>237</v>
      </c>
      <c r="C536" s="27" t="s">
        <v>33</v>
      </c>
      <c r="D536" s="27" t="s">
        <v>10</v>
      </c>
      <c r="E536" s="30" t="s">
        <v>364</v>
      </c>
      <c r="F536" s="30">
        <v>600</v>
      </c>
      <c r="G536" s="28">
        <v>200000</v>
      </c>
      <c r="H536" s="4"/>
      <c r="I536" s="33">
        <f t="shared" si="71"/>
        <v>200000</v>
      </c>
      <c r="J536" s="28">
        <v>200000</v>
      </c>
      <c r="K536" s="4"/>
      <c r="L536" s="4">
        <f t="shared" si="73"/>
        <v>200000</v>
      </c>
    </row>
    <row r="537" spans="2:12">
      <c r="B537" s="47" t="s">
        <v>47</v>
      </c>
      <c r="C537" s="27" t="s">
        <v>33</v>
      </c>
      <c r="D537" s="27" t="s">
        <v>11</v>
      </c>
      <c r="E537" s="27"/>
      <c r="F537" s="27"/>
      <c r="G537" s="33">
        <f t="shared" ref="G537:H539" si="74">G538</f>
        <v>1890000</v>
      </c>
      <c r="H537" s="6">
        <f t="shared" si="74"/>
        <v>0</v>
      </c>
      <c r="I537" s="33">
        <f t="shared" si="71"/>
        <v>1890000</v>
      </c>
      <c r="J537" s="33">
        <f t="shared" ref="J537:K539" si="75">J538</f>
        <v>1890000</v>
      </c>
      <c r="K537" s="6">
        <f t="shared" si="75"/>
        <v>0</v>
      </c>
      <c r="L537" s="4">
        <f t="shared" si="73"/>
        <v>1890000</v>
      </c>
    </row>
    <row r="538" spans="2:12" ht="36">
      <c r="B538" s="47" t="s">
        <v>361</v>
      </c>
      <c r="C538" s="27" t="s">
        <v>33</v>
      </c>
      <c r="D538" s="27" t="s">
        <v>11</v>
      </c>
      <c r="E538" s="30" t="s">
        <v>362</v>
      </c>
      <c r="F538" s="27"/>
      <c r="G538" s="33">
        <f t="shared" si="74"/>
        <v>1890000</v>
      </c>
      <c r="H538" s="6">
        <f t="shared" si="74"/>
        <v>0</v>
      </c>
      <c r="I538" s="33">
        <f t="shared" si="71"/>
        <v>1890000</v>
      </c>
      <c r="J538" s="33">
        <f t="shared" si="75"/>
        <v>1890000</v>
      </c>
      <c r="K538" s="6">
        <f t="shared" si="75"/>
        <v>0</v>
      </c>
      <c r="L538" s="4">
        <f t="shared" si="73"/>
        <v>1890000</v>
      </c>
    </row>
    <row r="539" spans="2:12">
      <c r="B539" s="47" t="s">
        <v>365</v>
      </c>
      <c r="C539" s="27" t="s">
        <v>33</v>
      </c>
      <c r="D539" s="27" t="s">
        <v>11</v>
      </c>
      <c r="E539" s="30" t="s">
        <v>366</v>
      </c>
      <c r="F539" s="27"/>
      <c r="G539" s="33">
        <f t="shared" si="74"/>
        <v>1890000</v>
      </c>
      <c r="H539" s="6">
        <f t="shared" si="74"/>
        <v>0</v>
      </c>
      <c r="I539" s="28">
        <f t="shared" si="71"/>
        <v>1890000</v>
      </c>
      <c r="J539" s="33">
        <f t="shared" si="75"/>
        <v>1890000</v>
      </c>
      <c r="K539" s="6">
        <f t="shared" si="75"/>
        <v>0</v>
      </c>
      <c r="L539" s="4">
        <f t="shared" si="73"/>
        <v>1890000</v>
      </c>
    </row>
    <row r="540" spans="2:12" ht="24">
      <c r="B540" s="47" t="s">
        <v>237</v>
      </c>
      <c r="C540" s="27" t="s">
        <v>33</v>
      </c>
      <c r="D540" s="27" t="s">
        <v>11</v>
      </c>
      <c r="E540" s="30" t="s">
        <v>366</v>
      </c>
      <c r="F540" s="30">
        <v>600</v>
      </c>
      <c r="G540" s="28">
        <v>1890000</v>
      </c>
      <c r="H540" s="4"/>
      <c r="I540" s="33">
        <f t="shared" si="71"/>
        <v>1890000</v>
      </c>
      <c r="J540" s="28">
        <v>1890000</v>
      </c>
      <c r="K540" s="4"/>
      <c r="L540" s="4">
        <f t="shared" si="73"/>
        <v>1890000</v>
      </c>
    </row>
    <row r="541" spans="2:12" s="7" customFormat="1" hidden="1">
      <c r="B541" s="47" t="s">
        <v>367</v>
      </c>
      <c r="C541" s="1" t="s">
        <v>27</v>
      </c>
      <c r="D541" s="3"/>
      <c r="E541" s="12"/>
      <c r="F541" s="12"/>
      <c r="G541" s="5">
        <f t="shared" ref="G541:H544" si="76">G542</f>
        <v>0</v>
      </c>
      <c r="H541" s="5">
        <f t="shared" si="76"/>
        <v>0</v>
      </c>
      <c r="I541" s="28">
        <f>G541+H541</f>
        <v>0</v>
      </c>
      <c r="J541" s="5">
        <f t="shared" ref="J541:K544" si="77">J542</f>
        <v>0</v>
      </c>
      <c r="K541" s="5">
        <f t="shared" si="77"/>
        <v>0</v>
      </c>
      <c r="L541" s="5">
        <f>J541+K541</f>
        <v>0</v>
      </c>
    </row>
    <row r="542" spans="2:12" s="7" customFormat="1" ht="24" hidden="1">
      <c r="B542" s="47" t="s">
        <v>455</v>
      </c>
      <c r="C542" s="3" t="s">
        <v>27</v>
      </c>
      <c r="D542" s="3" t="s">
        <v>10</v>
      </c>
      <c r="E542" s="3"/>
      <c r="F542" s="3"/>
      <c r="G542" s="6">
        <f t="shared" si="76"/>
        <v>0</v>
      </c>
      <c r="H542" s="6">
        <f t="shared" si="76"/>
        <v>0</v>
      </c>
      <c r="I542" s="33">
        <f t="shared" ref="I542:I545" si="78">G542+H542</f>
        <v>0</v>
      </c>
      <c r="J542" s="6">
        <f t="shared" si="77"/>
        <v>0</v>
      </c>
      <c r="K542" s="6">
        <f t="shared" si="77"/>
        <v>0</v>
      </c>
      <c r="L542" s="4">
        <f t="shared" ref="L542:L545" si="79">J542+K542</f>
        <v>0</v>
      </c>
    </row>
    <row r="543" spans="2:12" s="7" customFormat="1" ht="36" hidden="1">
      <c r="B543" s="47" t="s">
        <v>368</v>
      </c>
      <c r="C543" s="3" t="s">
        <v>27</v>
      </c>
      <c r="D543" s="3" t="s">
        <v>10</v>
      </c>
      <c r="E543" s="12" t="s">
        <v>369</v>
      </c>
      <c r="F543" s="3"/>
      <c r="G543" s="6">
        <f t="shared" si="76"/>
        <v>0</v>
      </c>
      <c r="H543" s="6">
        <f t="shared" si="76"/>
        <v>0</v>
      </c>
      <c r="I543" s="33">
        <f t="shared" si="78"/>
        <v>0</v>
      </c>
      <c r="J543" s="6">
        <f t="shared" si="77"/>
        <v>0</v>
      </c>
      <c r="K543" s="6">
        <f t="shared" si="77"/>
        <v>0</v>
      </c>
      <c r="L543" s="4">
        <f t="shared" si="79"/>
        <v>0</v>
      </c>
    </row>
    <row r="544" spans="2:12" s="7" customFormat="1" hidden="1">
      <c r="B544" s="47" t="s">
        <v>370</v>
      </c>
      <c r="C544" s="3" t="s">
        <v>27</v>
      </c>
      <c r="D544" s="3" t="s">
        <v>10</v>
      </c>
      <c r="E544" s="12" t="s">
        <v>371</v>
      </c>
      <c r="F544" s="3"/>
      <c r="G544" s="6">
        <f t="shared" si="76"/>
        <v>0</v>
      </c>
      <c r="H544" s="6">
        <f t="shared" si="76"/>
        <v>0</v>
      </c>
      <c r="I544" s="28">
        <f t="shared" si="78"/>
        <v>0</v>
      </c>
      <c r="J544" s="6">
        <f t="shared" si="77"/>
        <v>0</v>
      </c>
      <c r="K544" s="6">
        <f t="shared" si="77"/>
        <v>0</v>
      </c>
      <c r="L544" s="4">
        <f t="shared" si="79"/>
        <v>0</v>
      </c>
    </row>
    <row r="545" spans="2:13" s="7" customFormat="1" hidden="1">
      <c r="B545" s="47" t="s">
        <v>372</v>
      </c>
      <c r="C545" s="3" t="s">
        <v>27</v>
      </c>
      <c r="D545" s="3" t="s">
        <v>10</v>
      </c>
      <c r="E545" s="12" t="s">
        <v>371</v>
      </c>
      <c r="F545" s="12">
        <v>700</v>
      </c>
      <c r="G545" s="4"/>
      <c r="H545" s="4">
        <v>0</v>
      </c>
      <c r="I545" s="28">
        <f t="shared" si="78"/>
        <v>0</v>
      </c>
      <c r="J545" s="4"/>
      <c r="K545" s="4">
        <v>0</v>
      </c>
      <c r="L545" s="4">
        <f t="shared" si="79"/>
        <v>0</v>
      </c>
    </row>
    <row r="546" spans="2:13" ht="24">
      <c r="B546" s="47" t="s">
        <v>373</v>
      </c>
      <c r="C546" s="21" t="s">
        <v>29</v>
      </c>
      <c r="D546" s="27"/>
      <c r="E546" s="30"/>
      <c r="F546" s="30"/>
      <c r="G546" s="25">
        <f>G547+G554</f>
        <v>23857800</v>
      </c>
      <c r="H546" s="25">
        <f>H547+H554</f>
        <v>0</v>
      </c>
      <c r="I546" s="25">
        <f>G546+H546</f>
        <v>23857800</v>
      </c>
      <c r="J546" s="25">
        <f>J547+J554</f>
        <v>23857800</v>
      </c>
      <c r="K546" s="25">
        <f>K547+K554</f>
        <v>0</v>
      </c>
      <c r="L546" s="25">
        <f>J546+K546</f>
        <v>23857800</v>
      </c>
    </row>
    <row r="547" spans="2:13" ht="36">
      <c r="B547" s="47" t="s">
        <v>55</v>
      </c>
      <c r="C547" s="27" t="s">
        <v>29</v>
      </c>
      <c r="D547" s="27" t="s">
        <v>10</v>
      </c>
      <c r="E547" s="27"/>
      <c r="F547" s="27"/>
      <c r="G547" s="33">
        <f>G548</f>
        <v>23857800</v>
      </c>
      <c r="H547" s="6">
        <f>H548</f>
        <v>0</v>
      </c>
      <c r="I547" s="33">
        <f t="shared" ref="I547:I559" si="80">G547+H547</f>
        <v>23857800</v>
      </c>
      <c r="J547" s="33">
        <f>J548</f>
        <v>23857800</v>
      </c>
      <c r="K547" s="6">
        <f>K548</f>
        <v>0</v>
      </c>
      <c r="L547" s="33">
        <f t="shared" ref="L547:L558" si="81">J547+K547</f>
        <v>23857800</v>
      </c>
    </row>
    <row r="548" spans="2:13" ht="36">
      <c r="B548" s="47" t="s">
        <v>368</v>
      </c>
      <c r="C548" s="27" t="s">
        <v>29</v>
      </c>
      <c r="D548" s="27" t="s">
        <v>10</v>
      </c>
      <c r="E548" s="30" t="s">
        <v>369</v>
      </c>
      <c r="F548" s="27"/>
      <c r="G548" s="33">
        <f>G549</f>
        <v>23857800</v>
      </c>
      <c r="H548" s="6">
        <f>H549</f>
        <v>0</v>
      </c>
      <c r="I548" s="28">
        <f t="shared" si="80"/>
        <v>23857800</v>
      </c>
      <c r="J548" s="33">
        <f>J549</f>
        <v>23857800</v>
      </c>
      <c r="K548" s="6">
        <f>K549</f>
        <v>0</v>
      </c>
      <c r="L548" s="33">
        <f t="shared" si="81"/>
        <v>23857800</v>
      </c>
      <c r="M548" s="41"/>
    </row>
    <row r="549" spans="2:13" ht="24">
      <c r="B549" s="47" t="s">
        <v>374</v>
      </c>
      <c r="C549" s="27" t="s">
        <v>29</v>
      </c>
      <c r="D549" s="27" t="s">
        <v>10</v>
      </c>
      <c r="E549" s="30" t="s">
        <v>375</v>
      </c>
      <c r="F549" s="27"/>
      <c r="G549" s="33">
        <f>G550+G552</f>
        <v>23857800</v>
      </c>
      <c r="H549" s="6">
        <f>H550+H552</f>
        <v>0</v>
      </c>
      <c r="I549" s="28">
        <f t="shared" si="80"/>
        <v>23857800</v>
      </c>
      <c r="J549" s="33">
        <f>J550+J552</f>
        <v>23857800</v>
      </c>
      <c r="K549" s="6">
        <f>K550+K552</f>
        <v>0</v>
      </c>
      <c r="L549" s="33">
        <f t="shared" si="81"/>
        <v>23857800</v>
      </c>
    </row>
    <row r="550" spans="2:13" ht="24">
      <c r="B550" s="47" t="s">
        <v>376</v>
      </c>
      <c r="C550" s="27" t="s">
        <v>29</v>
      </c>
      <c r="D550" s="27" t="s">
        <v>10</v>
      </c>
      <c r="E550" s="30" t="s">
        <v>377</v>
      </c>
      <c r="F550" s="27"/>
      <c r="G550" s="33">
        <f>G551</f>
        <v>17093700</v>
      </c>
      <c r="H550" s="6">
        <f>H551</f>
        <v>0</v>
      </c>
      <c r="I550" s="28">
        <f t="shared" si="80"/>
        <v>17093700</v>
      </c>
      <c r="J550" s="33">
        <f>J551</f>
        <v>17093700</v>
      </c>
      <c r="K550" s="6">
        <f>K551</f>
        <v>0</v>
      </c>
      <c r="L550" s="33">
        <f t="shared" si="81"/>
        <v>17093700</v>
      </c>
    </row>
    <row r="551" spans="2:13">
      <c r="B551" s="47" t="s">
        <v>154</v>
      </c>
      <c r="C551" s="27" t="s">
        <v>29</v>
      </c>
      <c r="D551" s="27" t="s">
        <v>10</v>
      </c>
      <c r="E551" s="30" t="s">
        <v>377</v>
      </c>
      <c r="F551" s="30">
        <v>500</v>
      </c>
      <c r="G551" s="28">
        <v>17093700</v>
      </c>
      <c r="H551" s="4"/>
      <c r="I551" s="28">
        <f t="shared" si="80"/>
        <v>17093700</v>
      </c>
      <c r="J551" s="28">
        <v>17093700</v>
      </c>
      <c r="K551" s="4"/>
      <c r="L551" s="33">
        <f t="shared" si="81"/>
        <v>17093700</v>
      </c>
    </row>
    <row r="552" spans="2:13" ht="36">
      <c r="B552" s="47" t="s">
        <v>378</v>
      </c>
      <c r="C552" s="27" t="s">
        <v>29</v>
      </c>
      <c r="D552" s="27" t="s">
        <v>10</v>
      </c>
      <c r="E552" s="30" t="s">
        <v>379</v>
      </c>
      <c r="F552" s="30"/>
      <c r="G552" s="33">
        <f>G553</f>
        <v>6764100</v>
      </c>
      <c r="H552" s="6">
        <f>H553</f>
        <v>0</v>
      </c>
      <c r="I552" s="28">
        <f t="shared" si="80"/>
        <v>6764100</v>
      </c>
      <c r="J552" s="33">
        <f>J553</f>
        <v>6764100</v>
      </c>
      <c r="K552" s="6">
        <f>K553</f>
        <v>0</v>
      </c>
      <c r="L552" s="33">
        <f t="shared" si="81"/>
        <v>6764100</v>
      </c>
    </row>
    <row r="553" spans="2:13">
      <c r="B553" s="47" t="s">
        <v>154</v>
      </c>
      <c r="C553" s="27" t="s">
        <v>29</v>
      </c>
      <c r="D553" s="27" t="s">
        <v>10</v>
      </c>
      <c r="E553" s="30" t="s">
        <v>379</v>
      </c>
      <c r="F553" s="30">
        <v>500</v>
      </c>
      <c r="G553" s="28">
        <v>6764100</v>
      </c>
      <c r="H553" s="4"/>
      <c r="I553" s="28">
        <f t="shared" si="80"/>
        <v>6764100</v>
      </c>
      <c r="J553" s="28">
        <v>6764100</v>
      </c>
      <c r="K553" s="4"/>
      <c r="L553" s="33">
        <f t="shared" si="81"/>
        <v>6764100</v>
      </c>
    </row>
    <row r="554" spans="2:13" s="7" customFormat="1" hidden="1">
      <c r="B554" s="47" t="s">
        <v>390</v>
      </c>
      <c r="C554" s="3" t="s">
        <v>29</v>
      </c>
      <c r="D554" s="3" t="s">
        <v>14</v>
      </c>
      <c r="E554" s="12"/>
      <c r="F554" s="3"/>
      <c r="G554" s="4">
        <f t="shared" ref="G554:H557" si="82">G555</f>
        <v>0</v>
      </c>
      <c r="H554" s="4">
        <f t="shared" si="82"/>
        <v>0</v>
      </c>
      <c r="I554" s="28">
        <f t="shared" si="80"/>
        <v>0</v>
      </c>
      <c r="J554" s="4">
        <f t="shared" ref="J554:K557" si="83">J555</f>
        <v>0</v>
      </c>
      <c r="K554" s="4">
        <f t="shared" si="83"/>
        <v>0</v>
      </c>
      <c r="L554" s="33">
        <f t="shared" si="81"/>
        <v>0</v>
      </c>
    </row>
    <row r="555" spans="2:13" s="7" customFormat="1" ht="36" hidden="1">
      <c r="B555" s="47" t="s">
        <v>368</v>
      </c>
      <c r="C555" s="3" t="s">
        <v>29</v>
      </c>
      <c r="D555" s="3" t="s">
        <v>14</v>
      </c>
      <c r="E555" s="12" t="s">
        <v>369</v>
      </c>
      <c r="F555" s="3"/>
      <c r="G555" s="4">
        <f t="shared" si="82"/>
        <v>0</v>
      </c>
      <c r="H555" s="4">
        <f t="shared" si="82"/>
        <v>0</v>
      </c>
      <c r="I555" s="28">
        <f t="shared" si="80"/>
        <v>0</v>
      </c>
      <c r="J555" s="4">
        <f t="shared" si="83"/>
        <v>0</v>
      </c>
      <c r="K555" s="4">
        <f t="shared" si="83"/>
        <v>0</v>
      </c>
      <c r="L555" s="33">
        <f t="shared" si="81"/>
        <v>0</v>
      </c>
    </row>
    <row r="556" spans="2:13" s="7" customFormat="1" ht="24" hidden="1">
      <c r="B556" s="47" t="s">
        <v>374</v>
      </c>
      <c r="C556" s="3" t="s">
        <v>29</v>
      </c>
      <c r="D556" s="3" t="s">
        <v>14</v>
      </c>
      <c r="E556" s="12" t="s">
        <v>375</v>
      </c>
      <c r="F556" s="3"/>
      <c r="G556" s="4">
        <f t="shared" si="82"/>
        <v>0</v>
      </c>
      <c r="H556" s="4">
        <f t="shared" si="82"/>
        <v>0</v>
      </c>
      <c r="I556" s="28">
        <f t="shared" si="80"/>
        <v>0</v>
      </c>
      <c r="J556" s="4">
        <f t="shared" si="83"/>
        <v>0</v>
      </c>
      <c r="K556" s="4">
        <f t="shared" si="83"/>
        <v>0</v>
      </c>
      <c r="L556" s="33">
        <f t="shared" si="81"/>
        <v>0</v>
      </c>
    </row>
    <row r="557" spans="2:13" s="7" customFormat="1" hidden="1">
      <c r="B557" s="47" t="s">
        <v>391</v>
      </c>
      <c r="C557" s="3" t="s">
        <v>29</v>
      </c>
      <c r="D557" s="3" t="s">
        <v>14</v>
      </c>
      <c r="E557" s="12" t="s">
        <v>388</v>
      </c>
      <c r="F557" s="3"/>
      <c r="G557" s="4">
        <f t="shared" si="82"/>
        <v>0</v>
      </c>
      <c r="H557" s="4">
        <f t="shared" si="82"/>
        <v>0</v>
      </c>
      <c r="I557" s="28">
        <f t="shared" si="80"/>
        <v>0</v>
      </c>
      <c r="J557" s="4">
        <f t="shared" si="83"/>
        <v>0</v>
      </c>
      <c r="K557" s="4">
        <f t="shared" si="83"/>
        <v>0</v>
      </c>
      <c r="L557" s="33">
        <f t="shared" si="81"/>
        <v>0</v>
      </c>
    </row>
    <row r="558" spans="2:13" s="7" customFormat="1" hidden="1">
      <c r="B558" s="47" t="s">
        <v>154</v>
      </c>
      <c r="C558" s="3" t="s">
        <v>29</v>
      </c>
      <c r="D558" s="3" t="s">
        <v>14</v>
      </c>
      <c r="E558" s="12" t="s">
        <v>388</v>
      </c>
      <c r="F558" s="3" t="s">
        <v>389</v>
      </c>
      <c r="G558" s="4">
        <v>0</v>
      </c>
      <c r="H558" s="4">
        <v>0</v>
      </c>
      <c r="I558" s="28">
        <f t="shared" si="80"/>
        <v>0</v>
      </c>
      <c r="J558" s="4">
        <v>0</v>
      </c>
      <c r="K558" s="4">
        <v>0</v>
      </c>
      <c r="L558" s="33">
        <f t="shared" si="81"/>
        <v>0</v>
      </c>
    </row>
    <row r="559" spans="2:13">
      <c r="B559" s="47" t="s">
        <v>482</v>
      </c>
      <c r="C559" s="27" t="s">
        <v>483</v>
      </c>
      <c r="D559" s="27" t="s">
        <v>483</v>
      </c>
      <c r="E559" s="27" t="s">
        <v>484</v>
      </c>
      <c r="F559" s="27" t="s">
        <v>485</v>
      </c>
      <c r="G559" s="33">
        <v>5948665</v>
      </c>
      <c r="H559" s="6"/>
      <c r="I559" s="28">
        <f t="shared" si="80"/>
        <v>5948665</v>
      </c>
      <c r="J559" s="33">
        <v>11343273</v>
      </c>
      <c r="K559" s="4"/>
      <c r="L559" s="33">
        <v>11343273</v>
      </c>
    </row>
    <row r="560" spans="2:13">
      <c r="B560" s="61" t="s">
        <v>8</v>
      </c>
      <c r="C560" s="61"/>
      <c r="D560" s="61"/>
      <c r="E560" s="61"/>
      <c r="F560" s="61"/>
      <c r="G560" s="25">
        <f>G15+G20+G31+G52+G56+G74+G78+G82+G141+G147+G154+G173+G198+G236+G268+G286+G306+G385+G396+G409+G435+G472+G483+G487+G508+G512+G516++G520+G526+G533+G537+G542+G547+G193+G554+G231+G370+G559</f>
        <v>441631170</v>
      </c>
      <c r="H560" s="25">
        <f>H15+H20+H31+H52+H56+H74+H78+H82+H141+H147+H154+H173+H198+H236+H268+H286+H306+H385+H396+H409+H435+H472+H483+H487+H508+H512+H516++H520+H526+H533+H537+H542+H547+H193+H554+H231+H370</f>
        <v>33900</v>
      </c>
      <c r="I560" s="25">
        <f>I15+I20+I31+I52+I56+I74+I78+I82+I141+I147+I154+I173+I198+I236+I268+I286+I306+I385+I396+I409+I435+I472+I483+I487+I508+I512+I516++I520+I526+I533+I537+I542+I547+I193+I554+I231+I370+I559</f>
        <v>441665070</v>
      </c>
      <c r="J560" s="25">
        <f>J15+J20+J31+J52+J56+J74+J78+J82+J141+J147+J154+J173+J198+J236+J268+J286+J306+J385+J396+J409+J435+J472+J483+J487+J508+J512+J516++J520+J526+J533+J537+J542+J547+J193+J554+J231+J370+J559</f>
        <v>441490810</v>
      </c>
      <c r="K560" s="25">
        <f>K15+K20+K31+K52+K56+K74+K78+K82+K141+K147+K154+K173+K198+K236+K268+K286+K306+K385+K396+K409+K435+K472+K483+K487+K508+K512+K516++K520+K526+K533+K537+K542+K547+K193+K554+K231+K370</f>
        <v>698400</v>
      </c>
      <c r="L560" s="25">
        <f>L15+L20+L31+L52+L56+L74+L78+L82+L141+L147+L154+L173+L198+L236+L268+L286+L306+L385+L396+L409+L435+L472+L483+L487+L508+L512+L516++L520+L526+L533+L537+L542+L547+L193+L554+L231+L370+L559</f>
        <v>442189210</v>
      </c>
    </row>
    <row r="561" spans="2:12" hidden="1">
      <c r="F561" s="11"/>
      <c r="G561" s="11"/>
      <c r="H561" s="11"/>
      <c r="I561" s="42"/>
      <c r="J561" s="11"/>
      <c r="L561" s="11"/>
    </row>
    <row r="562" spans="2:12" s="7" customFormat="1" hidden="1">
      <c r="B562" s="9"/>
      <c r="C562" s="10"/>
      <c r="D562" s="10"/>
      <c r="E562" s="10"/>
      <c r="F562" s="11"/>
      <c r="G562" s="11">
        <v>441631170</v>
      </c>
      <c r="H562" s="11"/>
      <c r="I562" s="42">
        <f>432364605+I559</f>
        <v>438313270</v>
      </c>
      <c r="J562" s="11">
        <v>441490810</v>
      </c>
      <c r="K562" s="11"/>
      <c r="L562" s="11">
        <f>427028837+L559</f>
        <v>438372110</v>
      </c>
    </row>
    <row r="563" spans="2:12" hidden="1">
      <c r="F563" s="11"/>
      <c r="G563" s="11"/>
      <c r="H563" s="11"/>
      <c r="I563" s="42">
        <f>I560-I562</f>
        <v>3351800</v>
      </c>
      <c r="J563" s="11"/>
      <c r="L563" s="42">
        <f>L560-L562</f>
        <v>3817100</v>
      </c>
    </row>
    <row r="564" spans="2:12">
      <c r="I564" s="42"/>
    </row>
    <row r="565" spans="2:12">
      <c r="I565" s="45"/>
      <c r="L565" s="45"/>
    </row>
    <row r="566" spans="2:12">
      <c r="I566" s="45"/>
      <c r="L566" s="11"/>
    </row>
    <row r="567" spans="2:12">
      <c r="I567" s="42"/>
      <c r="L567" s="45"/>
    </row>
    <row r="568" spans="2:12">
      <c r="I568" s="42"/>
    </row>
    <row r="569" spans="2:12">
      <c r="I569" s="42"/>
    </row>
    <row r="570" spans="2:12">
      <c r="I570" s="42"/>
    </row>
    <row r="571" spans="2:12">
      <c r="I571" s="45"/>
    </row>
    <row r="572" spans="2:12">
      <c r="I572" s="45"/>
    </row>
    <row r="573" spans="2:12">
      <c r="I573" s="42"/>
    </row>
    <row r="574" spans="2:12">
      <c r="I574" s="42"/>
    </row>
    <row r="575" spans="2:12">
      <c r="I575" s="42"/>
    </row>
    <row r="576" spans="2:12">
      <c r="I576" s="42"/>
    </row>
    <row r="577" spans="9:9">
      <c r="I577" s="43"/>
    </row>
    <row r="578" spans="9:9">
      <c r="I578" s="45"/>
    </row>
    <row r="579" spans="9:9">
      <c r="I579" s="45"/>
    </row>
    <row r="580" spans="9:9">
      <c r="I580" s="45"/>
    </row>
    <row r="581" spans="9:9">
      <c r="I581" s="42"/>
    </row>
    <row r="582" spans="9:9">
      <c r="I582" s="45"/>
    </row>
    <row r="583" spans="9:9">
      <c r="I583" s="45"/>
    </row>
    <row r="584" spans="9:9">
      <c r="I584" s="45"/>
    </row>
    <row r="585" spans="9:9">
      <c r="I585" s="42"/>
    </row>
    <row r="586" spans="9:9">
      <c r="I586" s="42"/>
    </row>
    <row r="587" spans="9:9">
      <c r="I587" s="42"/>
    </row>
    <row r="588" spans="9:9">
      <c r="I588" s="43"/>
    </row>
    <row r="589" spans="9:9">
      <c r="I589" s="45"/>
    </row>
    <row r="590" spans="9:9">
      <c r="I590" s="45"/>
    </row>
    <row r="591" spans="9:9">
      <c r="I591" s="45"/>
    </row>
    <row r="592" spans="9:9">
      <c r="I592" s="42"/>
    </row>
    <row r="593" spans="9:9">
      <c r="I593" s="45"/>
    </row>
    <row r="594" spans="9:9">
      <c r="I594" s="45"/>
    </row>
    <row r="595" spans="9:9">
      <c r="I595" s="45"/>
    </row>
    <row r="596" spans="9:9">
      <c r="I596" s="42"/>
    </row>
    <row r="597" spans="9:9">
      <c r="I597" s="43"/>
    </row>
    <row r="598" spans="9:9">
      <c r="I598" s="45"/>
    </row>
    <row r="599" spans="9:9">
      <c r="I599" s="45"/>
    </row>
    <row r="600" spans="9:9">
      <c r="I600" s="45"/>
    </row>
    <row r="601" spans="9:9">
      <c r="I601" s="45"/>
    </row>
    <row r="602" spans="9:9">
      <c r="I602" s="42"/>
    </row>
    <row r="603" spans="9:9">
      <c r="I603" s="44"/>
    </row>
    <row r="604" spans="9:9">
      <c r="I604" s="28"/>
    </row>
    <row r="605" spans="9:9">
      <c r="I605" s="33"/>
    </row>
    <row r="606" spans="9:9">
      <c r="I606" s="25"/>
    </row>
  </sheetData>
  <mergeCells count="11">
    <mergeCell ref="B8:L8"/>
    <mergeCell ref="B11:L11"/>
    <mergeCell ref="B560:F560"/>
    <mergeCell ref="E9:L9"/>
    <mergeCell ref="F1:L1"/>
    <mergeCell ref="F2:L2"/>
    <mergeCell ref="E3:L3"/>
    <mergeCell ref="E4:L4"/>
    <mergeCell ref="B7:L7"/>
    <mergeCell ref="E5:L5"/>
    <mergeCell ref="J10:L10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2017г</vt:lpstr>
      <vt:lpstr>2018-2019гг</vt:lpstr>
      <vt:lpstr>'2017г'!Область_печати</vt:lpstr>
      <vt:lpstr>'2018-2019гг'!Область_печати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2018-04-02T07:15:47Z</dcterms:modified>
</cp:coreProperties>
</file>