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552" yWindow="48" windowWidth="15600" windowHeight="11580" tabRatio="125" firstSheet="1" activeTab="1"/>
  </bookViews>
  <sheets>
    <sheet name="2012-2013" sheetId="1" state="hidden" r:id="rId1"/>
    <sheet name="2017г" sheetId="2" r:id="rId2"/>
    <sheet name="2018-2019гг" sheetId="3" state="hidden" r:id="rId3"/>
  </sheets>
  <definedNames>
    <definedName name="_xlnm._FilterDatabase" localSheetId="1" hidden="1">'2017г'!$B$9:$J$554</definedName>
    <definedName name="_xlnm._FilterDatabase" localSheetId="2" hidden="1">'2018-2019гг'!$B$15:$K$617</definedName>
    <definedName name="Z_C283BA83_0D13_4C5E_A315_F93E8618CDD5_.wvu.Cols" localSheetId="0" hidden="1">'2012-2013'!$F:$H</definedName>
    <definedName name="Z_C283BA83_0D13_4C5E_A315_F93E8618CDD5_.wvu.Cols" localSheetId="1" hidden="1">'2017г'!$H:$H</definedName>
    <definedName name="Z_C283BA83_0D13_4C5E_A315_F93E8618CDD5_.wvu.Cols" localSheetId="2" hidden="1">'2018-2019гг'!$H:$H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1">'2017г'!$A$1:$J$554</definedName>
    <definedName name="_xlnm.Print_Area" localSheetId="2">'2018-2019гг'!$A$1:$M$622</definedName>
  </definedNames>
  <calcPr calcId="124519"/>
  <customWorkbookViews>
    <customWorkbookView name="sveta - Личное представление" guid="{C283BA83-0D13-4C5E-A315-F93E8618CDD5}" mergeInterval="0" personalView="1" maximized="1" windowWidth="1276" windowHeight="768" activeSheetId="2"/>
  </customWorkbookViews>
</workbook>
</file>

<file path=xl/calcChain.xml><?xml version="1.0" encoding="utf-8"?>
<calcChain xmlns="http://schemas.openxmlformats.org/spreadsheetml/2006/main">
  <c r="I458" i="2"/>
  <c r="H458"/>
  <c r="I454"/>
  <c r="H454"/>
  <c r="H448"/>
  <c r="I461"/>
  <c r="I460" s="1"/>
  <c r="I493"/>
  <c r="I492" s="1"/>
  <c r="I491" s="1"/>
  <c r="I552"/>
  <c r="I551" s="1"/>
  <c r="I549"/>
  <c r="I547"/>
  <c r="I546" s="1"/>
  <c r="I545" s="1"/>
  <c r="I542"/>
  <c r="I540"/>
  <c r="I534"/>
  <c r="I533" s="1"/>
  <c r="I532" s="1"/>
  <c r="I531" s="1"/>
  <c r="I529"/>
  <c r="I528" s="1"/>
  <c r="I524"/>
  <c r="I523" s="1"/>
  <c r="I522" s="1"/>
  <c r="I518"/>
  <c r="I517" s="1"/>
  <c r="I516" s="1"/>
  <c r="I514"/>
  <c r="I513" s="1"/>
  <c r="I512" s="1"/>
  <c r="I509"/>
  <c r="I508" s="1"/>
  <c r="I504"/>
  <c r="I503" s="1"/>
  <c r="I502" s="1"/>
  <c r="I475"/>
  <c r="I472"/>
  <c r="I374"/>
  <c r="I486"/>
  <c r="I485" s="1"/>
  <c r="I484" s="1"/>
  <c r="I483" s="1"/>
  <c r="I481"/>
  <c r="I480" s="1"/>
  <c r="I468"/>
  <c r="I456"/>
  <c r="I455" s="1"/>
  <c r="I451"/>
  <c r="I449"/>
  <c r="I445"/>
  <c r="I444" s="1"/>
  <c r="I442"/>
  <c r="I441" s="1"/>
  <c r="I439"/>
  <c r="I437"/>
  <c r="I434"/>
  <c r="I432"/>
  <c r="I430"/>
  <c r="I427"/>
  <c r="I426" s="1"/>
  <c r="I424"/>
  <c r="I422"/>
  <c r="I416"/>
  <c r="I415" s="1"/>
  <c r="I413"/>
  <c r="I412" s="1"/>
  <c r="I410"/>
  <c r="I409" s="1"/>
  <c r="I407"/>
  <c r="I402"/>
  <c r="I400"/>
  <c r="I398"/>
  <c r="I396"/>
  <c r="I394"/>
  <c r="I392"/>
  <c r="I390"/>
  <c r="I389" s="1"/>
  <c r="I387"/>
  <c r="I385"/>
  <c r="I383"/>
  <c r="I381"/>
  <c r="I379"/>
  <c r="I377"/>
  <c r="I375"/>
  <c r="I373"/>
  <c r="I369"/>
  <c r="I368" s="1"/>
  <c r="I366"/>
  <c r="I364"/>
  <c r="I361"/>
  <c r="I357"/>
  <c r="I352"/>
  <c r="I349"/>
  <c r="I347"/>
  <c r="I345"/>
  <c r="I342"/>
  <c r="I340"/>
  <c r="I100"/>
  <c r="I173"/>
  <c r="I172" s="1"/>
  <c r="I304"/>
  <c r="I302"/>
  <c r="I299"/>
  <c r="I277"/>
  <c r="I266"/>
  <c r="I265" s="1"/>
  <c r="I264" s="1"/>
  <c r="I259"/>
  <c r="I258" s="1"/>
  <c r="I257" s="1"/>
  <c r="I256" s="1"/>
  <c r="I254"/>
  <c r="I252"/>
  <c r="I250"/>
  <c r="I248"/>
  <c r="I244"/>
  <c r="I243" s="1"/>
  <c r="I231"/>
  <c r="I227"/>
  <c r="I225"/>
  <c r="I221"/>
  <c r="I220" s="1"/>
  <c r="I219" s="1"/>
  <c r="I216"/>
  <c r="I215" s="1"/>
  <c r="I214" s="1"/>
  <c r="I212"/>
  <c r="I211" s="1"/>
  <c r="I208"/>
  <c r="I206"/>
  <c r="I204"/>
  <c r="I202"/>
  <c r="I199"/>
  <c r="I197"/>
  <c r="I195"/>
  <c r="I192"/>
  <c r="I190"/>
  <c r="I188"/>
  <c r="I184"/>
  <c r="I183" s="1"/>
  <c r="I181"/>
  <c r="I180" s="1"/>
  <c r="I176"/>
  <c r="I175" s="1"/>
  <c r="I169"/>
  <c r="I166"/>
  <c r="I164"/>
  <c r="I162"/>
  <c r="I158"/>
  <c r="I156"/>
  <c r="I154"/>
  <c r="I153" s="1"/>
  <c r="I152" s="1"/>
  <c r="I150"/>
  <c r="I148"/>
  <c r="I144"/>
  <c r="I143" s="1"/>
  <c r="I142" s="1"/>
  <c r="I129"/>
  <c r="I121"/>
  <c r="I120" s="1"/>
  <c r="I118"/>
  <c r="I117" s="1"/>
  <c r="I114"/>
  <c r="I102"/>
  <c r="I98"/>
  <c r="I93"/>
  <c r="I90"/>
  <c r="I88"/>
  <c r="I86"/>
  <c r="I82"/>
  <c r="I77"/>
  <c r="I74"/>
  <c r="I70"/>
  <c r="I68"/>
  <c r="I60"/>
  <c r="I59" s="1"/>
  <c r="I56"/>
  <c r="I55" s="1"/>
  <c r="I44"/>
  <c r="I501"/>
  <c r="J501" s="1"/>
  <c r="I500"/>
  <c r="I499"/>
  <c r="I498" s="1"/>
  <c r="I497"/>
  <c r="I496" s="1"/>
  <c r="I473"/>
  <c r="J473" s="1"/>
  <c r="I467"/>
  <c r="I466"/>
  <c r="I465" s="1"/>
  <c r="I464" s="1"/>
  <c r="I463"/>
  <c r="I462" s="1"/>
  <c r="I479"/>
  <c r="I477" s="1"/>
  <c r="I476" s="1"/>
  <c r="I421"/>
  <c r="I420" s="1"/>
  <c r="I406"/>
  <c r="I405" s="1"/>
  <c r="I404" s="1"/>
  <c r="I359"/>
  <c r="I355"/>
  <c r="J355" s="1"/>
  <c r="I339"/>
  <c r="I338" s="1"/>
  <c r="I333"/>
  <c r="I332"/>
  <c r="J332" s="1"/>
  <c r="I331"/>
  <c r="J331" s="1"/>
  <c r="I328"/>
  <c r="I326" s="1"/>
  <c r="I325" s="1"/>
  <c r="I324"/>
  <c r="I323" s="1"/>
  <c r="I322" s="1"/>
  <c r="I319"/>
  <c r="I318" s="1"/>
  <c r="I315"/>
  <c r="I314" s="1"/>
  <c r="I312"/>
  <c r="I310"/>
  <c r="I308"/>
  <c r="I306"/>
  <c r="I297"/>
  <c r="I294"/>
  <c r="I292"/>
  <c r="I290"/>
  <c r="I288"/>
  <c r="I286"/>
  <c r="I281"/>
  <c r="I279"/>
  <c r="I276" s="1"/>
  <c r="I270"/>
  <c r="I269" s="1"/>
  <c r="I268" s="1"/>
  <c r="I241"/>
  <c r="I240" s="1"/>
  <c r="I239" s="1"/>
  <c r="I238" s="1"/>
  <c r="I236"/>
  <c r="J236" s="1"/>
  <c r="I141"/>
  <c r="I140"/>
  <c r="J140" s="1"/>
  <c r="I139"/>
  <c r="I137"/>
  <c r="I136" s="1"/>
  <c r="I133"/>
  <c r="I132"/>
  <c r="I128"/>
  <c r="I126" s="1"/>
  <c r="I113"/>
  <c r="J113" s="1"/>
  <c r="I112"/>
  <c r="I111"/>
  <c r="I106"/>
  <c r="I105" s="1"/>
  <c r="I96"/>
  <c r="I95" s="1"/>
  <c r="I81"/>
  <c r="I80" s="1"/>
  <c r="I66"/>
  <c r="J66" s="1"/>
  <c r="I65"/>
  <c r="I64"/>
  <c r="I53"/>
  <c r="I52"/>
  <c r="I43"/>
  <c r="I42"/>
  <c r="I41"/>
  <c r="I39"/>
  <c r="I38" s="1"/>
  <c r="I35"/>
  <c r="I34"/>
  <c r="I32"/>
  <c r="I31"/>
  <c r="I27"/>
  <c r="I26" s="1"/>
  <c r="I25"/>
  <c r="I24" s="1"/>
  <c r="I23"/>
  <c r="I22"/>
  <c r="I16"/>
  <c r="I15" s="1"/>
  <c r="I14" s="1"/>
  <c r="I13" s="1"/>
  <c r="I12" s="1"/>
  <c r="J553"/>
  <c r="J550"/>
  <c r="J548"/>
  <c r="J543"/>
  <c r="J541"/>
  <c r="J535"/>
  <c r="J530"/>
  <c r="J525"/>
  <c r="J519"/>
  <c r="J515"/>
  <c r="J510"/>
  <c r="J505"/>
  <c r="J500"/>
  <c r="J497"/>
  <c r="J493"/>
  <c r="J487"/>
  <c r="J482"/>
  <c r="J478"/>
  <c r="J475"/>
  <c r="J474"/>
  <c r="J472"/>
  <c r="J469"/>
  <c r="J467"/>
  <c r="J463"/>
  <c r="J461"/>
  <c r="J457"/>
  <c r="J453"/>
  <c r="J452"/>
  <c r="J450"/>
  <c r="J446"/>
  <c r="J443"/>
  <c r="J440"/>
  <c r="J438"/>
  <c r="J435"/>
  <c r="J433"/>
  <c r="J431"/>
  <c r="J428"/>
  <c r="J425"/>
  <c r="J423"/>
  <c r="J421"/>
  <c r="J417"/>
  <c r="J414"/>
  <c r="J411"/>
  <c r="J408"/>
  <c r="J403"/>
  <c r="J401"/>
  <c r="J399"/>
  <c r="J397"/>
  <c r="J395"/>
  <c r="J393"/>
  <c r="J391"/>
  <c r="J388"/>
  <c r="J386"/>
  <c r="J384"/>
  <c r="J382"/>
  <c r="J380"/>
  <c r="J378"/>
  <c r="J376"/>
  <c r="J374"/>
  <c r="J370"/>
  <c r="J367"/>
  <c r="J365"/>
  <c r="J362"/>
  <c r="J360"/>
  <c r="J358"/>
  <c r="J353"/>
  <c r="J350"/>
  <c r="J348"/>
  <c r="J346"/>
  <c r="J343"/>
  <c r="J341"/>
  <c r="J333"/>
  <c r="J327"/>
  <c r="J320"/>
  <c r="J316"/>
  <c r="J313"/>
  <c r="J311"/>
  <c r="J309"/>
  <c r="J307"/>
  <c r="J305"/>
  <c r="J303"/>
  <c r="J300"/>
  <c r="J298"/>
  <c r="J295"/>
  <c r="J293"/>
  <c r="J291"/>
  <c r="J289"/>
  <c r="J287"/>
  <c r="J282"/>
  <c r="J280"/>
  <c r="J278"/>
  <c r="J271"/>
  <c r="J267"/>
  <c r="J262"/>
  <c r="J261"/>
  <c r="J260"/>
  <c r="J255"/>
  <c r="J253"/>
  <c r="J251"/>
  <c r="J249"/>
  <c r="J245"/>
  <c r="J241"/>
  <c r="J235"/>
  <c r="J233"/>
  <c r="J232"/>
  <c r="J228"/>
  <c r="J226"/>
  <c r="J222"/>
  <c r="J217"/>
  <c r="J213"/>
  <c r="J209"/>
  <c r="J207"/>
  <c r="J205"/>
  <c r="J203"/>
  <c r="J200"/>
  <c r="J198"/>
  <c r="J196"/>
  <c r="J193"/>
  <c r="J191"/>
  <c r="J189"/>
  <c r="J185"/>
  <c r="J182"/>
  <c r="J177"/>
  <c r="J174"/>
  <c r="J170"/>
  <c r="J167"/>
  <c r="J165"/>
  <c r="J163"/>
  <c r="J159"/>
  <c r="J157"/>
  <c r="J155"/>
  <c r="J151"/>
  <c r="J149"/>
  <c r="J145"/>
  <c r="J141"/>
  <c r="J139"/>
  <c r="J133"/>
  <c r="J130"/>
  <c r="J128"/>
  <c r="J127"/>
  <c r="J122"/>
  <c r="J119"/>
  <c r="J115"/>
  <c r="J112"/>
  <c r="J106"/>
  <c r="J104"/>
  <c r="J103"/>
  <c r="J101"/>
  <c r="J99"/>
  <c r="J94"/>
  <c r="J91"/>
  <c r="J89"/>
  <c r="J87"/>
  <c r="J84"/>
  <c r="J83"/>
  <c r="J81"/>
  <c r="J78"/>
  <c r="J76"/>
  <c r="J75"/>
  <c r="J72"/>
  <c r="J71"/>
  <c r="J69"/>
  <c r="J65"/>
  <c r="J61"/>
  <c r="J57"/>
  <c r="J53"/>
  <c r="J46"/>
  <c r="J45"/>
  <c r="J43"/>
  <c r="J41"/>
  <c r="J35"/>
  <c r="J32"/>
  <c r="J27"/>
  <c r="J23"/>
  <c r="J16"/>
  <c r="J324" l="1"/>
  <c r="J499"/>
  <c r="I21"/>
  <c r="I20" s="1"/>
  <c r="I30"/>
  <c r="I33"/>
  <c r="I37"/>
  <c r="I36" s="1"/>
  <c r="I29" s="1"/>
  <c r="I28" s="1"/>
  <c r="I40"/>
  <c r="I51"/>
  <c r="I50" s="1"/>
  <c r="I49" s="1"/>
  <c r="I48" s="1"/>
  <c r="I47" s="1"/>
  <c r="I63"/>
  <c r="I62" s="1"/>
  <c r="I92"/>
  <c r="I110"/>
  <c r="I131"/>
  <c r="I296"/>
  <c r="I356"/>
  <c r="I301"/>
  <c r="I285"/>
  <c r="I284" s="1"/>
  <c r="J132"/>
  <c r="J137"/>
  <c r="J328"/>
  <c r="J339"/>
  <c r="I79"/>
  <c r="I125"/>
  <c r="I85"/>
  <c r="I19"/>
  <c r="I18" s="1"/>
  <c r="I17" s="1"/>
  <c r="I471"/>
  <c r="I470" s="1"/>
  <c r="J22"/>
  <c r="J25"/>
  <c r="J31"/>
  <c r="J34"/>
  <c r="J39"/>
  <c r="J42"/>
  <c r="J52"/>
  <c r="J64"/>
  <c r="J96"/>
  <c r="J111"/>
  <c r="J406"/>
  <c r="I138"/>
  <c r="I135" s="1"/>
  <c r="I134" s="1"/>
  <c r="I330"/>
  <c r="I329" s="1"/>
  <c r="I321" s="1"/>
  <c r="I317" s="1"/>
  <c r="I419"/>
  <c r="I495"/>
  <c r="I494" s="1"/>
  <c r="I490" s="1"/>
  <c r="I489" s="1"/>
  <c r="I73"/>
  <c r="I116"/>
  <c r="I161"/>
  <c r="I160" s="1"/>
  <c r="I194"/>
  <c r="I436"/>
  <c r="I507"/>
  <c r="I506" s="1"/>
  <c r="I539"/>
  <c r="I538" s="1"/>
  <c r="I537" s="1"/>
  <c r="I109"/>
  <c r="I108"/>
  <c r="J466"/>
  <c r="J479"/>
  <c r="I275"/>
  <c r="I274" s="1"/>
  <c r="I273" s="1"/>
  <c r="I54"/>
  <c r="I67"/>
  <c r="I97"/>
  <c r="I147"/>
  <c r="I146" s="1"/>
  <c r="I187"/>
  <c r="I201"/>
  <c r="I224"/>
  <c r="I223" s="1"/>
  <c r="I234"/>
  <c r="I230" s="1"/>
  <c r="I229" s="1"/>
  <c r="I363"/>
  <c r="I372"/>
  <c r="I371" s="1"/>
  <c r="I247"/>
  <c r="I246" s="1"/>
  <c r="I242" s="1"/>
  <c r="I237" s="1"/>
  <c r="I263"/>
  <c r="I354"/>
  <c r="I351" s="1"/>
  <c r="I459"/>
  <c r="I179"/>
  <c r="I511"/>
  <c r="I527"/>
  <c r="I526"/>
  <c r="I344"/>
  <c r="I429"/>
  <c r="I337"/>
  <c r="I521"/>
  <c r="I544"/>
  <c r="I520"/>
  <c r="I210"/>
  <c r="H402"/>
  <c r="J402" s="1"/>
  <c r="H361"/>
  <c r="J361" s="1"/>
  <c r="H312"/>
  <c r="J312" s="1"/>
  <c r="H294"/>
  <c r="J294" s="1"/>
  <c r="H158"/>
  <c r="J158" s="1"/>
  <c r="I107" l="1"/>
  <c r="I124"/>
  <c r="I123" s="1"/>
  <c r="I418"/>
  <c r="I218"/>
  <c r="I186"/>
  <c r="I178" s="1"/>
  <c r="I536"/>
  <c r="I336"/>
  <c r="I335" s="1"/>
  <c r="I283"/>
  <c r="I58"/>
  <c r="I11" s="1"/>
  <c r="I488"/>
  <c r="I334"/>
  <c r="I272"/>
  <c r="H387"/>
  <c r="J387" s="1"/>
  <c r="H306"/>
  <c r="J306" s="1"/>
  <c r="H176"/>
  <c r="H208"/>
  <c r="J208" s="1"/>
  <c r="H206"/>
  <c r="J206" s="1"/>
  <c r="H150"/>
  <c r="J150" s="1"/>
  <c r="H227"/>
  <c r="J227" s="1"/>
  <c r="H477"/>
  <c r="H451"/>
  <c r="J451" s="1"/>
  <c r="H449"/>
  <c r="J449" s="1"/>
  <c r="H231"/>
  <c r="J231" s="1"/>
  <c r="H204"/>
  <c r="J204" s="1"/>
  <c r="H202"/>
  <c r="J202" s="1"/>
  <c r="H188"/>
  <c r="J188" s="1"/>
  <c r="H184"/>
  <c r="J184" s="1"/>
  <c r="H154"/>
  <c r="J154" s="1"/>
  <c r="H144"/>
  <c r="J144" s="1"/>
  <c r="H129"/>
  <c r="J129" s="1"/>
  <c r="H93"/>
  <c r="J93" s="1"/>
  <c r="H465"/>
  <c r="H471"/>
  <c r="H439"/>
  <c r="J439" s="1"/>
  <c r="H290"/>
  <c r="J290" s="1"/>
  <c r="H30"/>
  <c r="J30" s="1"/>
  <c r="I10" l="1"/>
  <c r="I554" s="1"/>
  <c r="H470"/>
  <c r="J470" s="1"/>
  <c r="J471"/>
  <c r="H476"/>
  <c r="J476" s="1"/>
  <c r="J477"/>
  <c r="H464"/>
  <c r="J464" s="1"/>
  <c r="J465"/>
  <c r="H175"/>
  <c r="J175" s="1"/>
  <c r="J176"/>
  <c r="H201"/>
  <c r="J201" s="1"/>
  <c r="H95" l="1"/>
  <c r="J95" s="1"/>
  <c r="H92" l="1"/>
  <c r="J92" s="1"/>
  <c r="H225"/>
  <c r="H224" l="1"/>
  <c r="J225"/>
  <c r="K566"/>
  <c r="H223" l="1"/>
  <c r="J223" s="1"/>
  <c r="J224"/>
  <c r="H445"/>
  <c r="H442"/>
  <c r="H434"/>
  <c r="J434" s="1"/>
  <c r="H427"/>
  <c r="H424"/>
  <c r="J424" s="1"/>
  <c r="H364"/>
  <c r="J364" s="1"/>
  <c r="H366"/>
  <c r="J366" s="1"/>
  <c r="H369"/>
  <c r="H352"/>
  <c r="J352" s="1"/>
  <c r="H326"/>
  <c r="H319"/>
  <c r="H315"/>
  <c r="H310"/>
  <c r="J310" s="1"/>
  <c r="H308"/>
  <c r="J308" s="1"/>
  <c r="H304"/>
  <c r="J304" s="1"/>
  <c r="H299"/>
  <c r="J299" s="1"/>
  <c r="H288"/>
  <c r="J288" s="1"/>
  <c r="H281"/>
  <c r="J281" s="1"/>
  <c r="H244"/>
  <c r="H221"/>
  <c r="H212"/>
  <c r="H199"/>
  <c r="J199" s="1"/>
  <c r="H197"/>
  <c r="J197" s="1"/>
  <c r="H162"/>
  <c r="J162" s="1"/>
  <c r="H164"/>
  <c r="J164" s="1"/>
  <c r="H114"/>
  <c r="J114" s="1"/>
  <c r="H211" l="1"/>
  <c r="J211" s="1"/>
  <c r="J212"/>
  <c r="H243"/>
  <c r="J243" s="1"/>
  <c r="J244"/>
  <c r="H318"/>
  <c r="J318" s="1"/>
  <c r="J319"/>
  <c r="H444"/>
  <c r="J444" s="1"/>
  <c r="J445"/>
  <c r="H220"/>
  <c r="J220" s="1"/>
  <c r="J221"/>
  <c r="H314"/>
  <c r="J314" s="1"/>
  <c r="J315"/>
  <c r="H325"/>
  <c r="J325" s="1"/>
  <c r="J326"/>
  <c r="H368"/>
  <c r="J368" s="1"/>
  <c r="J369"/>
  <c r="H426"/>
  <c r="J426" s="1"/>
  <c r="J427"/>
  <c r="H441"/>
  <c r="J441" s="1"/>
  <c r="J442"/>
  <c r="H363"/>
  <c r="J363" s="1"/>
  <c r="H345"/>
  <c r="J345" s="1"/>
  <c r="H552"/>
  <c r="H549"/>
  <c r="J549" s="1"/>
  <c r="H547"/>
  <c r="H542"/>
  <c r="J542" s="1"/>
  <c r="H540"/>
  <c r="J540" s="1"/>
  <c r="H534"/>
  <c r="H529"/>
  <c r="H524"/>
  <c r="H518"/>
  <c r="H514"/>
  <c r="H509"/>
  <c r="H504"/>
  <c r="H498"/>
  <c r="J498" s="1"/>
  <c r="H496"/>
  <c r="J496" s="1"/>
  <c r="H492"/>
  <c r="H486"/>
  <c r="H481"/>
  <c r="H468"/>
  <c r="J468" s="1"/>
  <c r="H462"/>
  <c r="J462" s="1"/>
  <c r="H460"/>
  <c r="J460" s="1"/>
  <c r="H456"/>
  <c r="H437"/>
  <c r="H432"/>
  <c r="J432" s="1"/>
  <c r="H430"/>
  <c r="H422"/>
  <c r="J422" s="1"/>
  <c r="H420"/>
  <c r="J420" s="1"/>
  <c r="H416"/>
  <c r="H413"/>
  <c r="H410"/>
  <c r="H407"/>
  <c r="J407" s="1"/>
  <c r="H405"/>
  <c r="J405" s="1"/>
  <c r="H400"/>
  <c r="J400" s="1"/>
  <c r="H398"/>
  <c r="J398" s="1"/>
  <c r="H396"/>
  <c r="J396" s="1"/>
  <c r="H394"/>
  <c r="J394" s="1"/>
  <c r="H392"/>
  <c r="J392" s="1"/>
  <c r="H390"/>
  <c r="H385"/>
  <c r="J385" s="1"/>
  <c r="H383"/>
  <c r="J383" s="1"/>
  <c r="H381"/>
  <c r="J381" s="1"/>
  <c r="H379"/>
  <c r="J379" s="1"/>
  <c r="H377"/>
  <c r="J377" s="1"/>
  <c r="H375"/>
  <c r="J375" s="1"/>
  <c r="H373"/>
  <c r="J373" s="1"/>
  <c r="H359"/>
  <c r="J359" s="1"/>
  <c r="H357"/>
  <c r="J357" s="1"/>
  <c r="H354"/>
  <c r="H349"/>
  <c r="J349" s="1"/>
  <c r="H347"/>
  <c r="J347" s="1"/>
  <c r="H342"/>
  <c r="J342" s="1"/>
  <c r="H340"/>
  <c r="J340" s="1"/>
  <c r="H338"/>
  <c r="J338" s="1"/>
  <c r="H15"/>
  <c r="J390" l="1"/>
  <c r="H389"/>
  <c r="J430"/>
  <c r="H429"/>
  <c r="H409"/>
  <c r="J409" s="1"/>
  <c r="J410"/>
  <c r="H415"/>
  <c r="J415" s="1"/>
  <c r="J416"/>
  <c r="H455"/>
  <c r="J455" s="1"/>
  <c r="J456"/>
  <c r="H480"/>
  <c r="J480" s="1"/>
  <c r="J481"/>
  <c r="H491"/>
  <c r="J491" s="1"/>
  <c r="J492"/>
  <c r="H507"/>
  <c r="J509"/>
  <c r="H517"/>
  <c r="J518"/>
  <c r="H528"/>
  <c r="J528" s="1"/>
  <c r="J529"/>
  <c r="H546"/>
  <c r="J547"/>
  <c r="H551"/>
  <c r="J551" s="1"/>
  <c r="J552"/>
  <c r="H14"/>
  <c r="J15"/>
  <c r="H351"/>
  <c r="J351" s="1"/>
  <c r="J354"/>
  <c r="H412"/>
  <c r="J412" s="1"/>
  <c r="J413"/>
  <c r="H436"/>
  <c r="J436" s="1"/>
  <c r="J437"/>
  <c r="H485"/>
  <c r="J486"/>
  <c r="H503"/>
  <c r="J504"/>
  <c r="H513"/>
  <c r="J513" s="1"/>
  <c r="J514"/>
  <c r="H523"/>
  <c r="J523" s="1"/>
  <c r="J524"/>
  <c r="H533"/>
  <c r="J534"/>
  <c r="H356"/>
  <c r="J356" s="1"/>
  <c r="J389"/>
  <c r="H372"/>
  <c r="J372" s="1"/>
  <c r="H337"/>
  <c r="J337" s="1"/>
  <c r="H527"/>
  <c r="J527" s="1"/>
  <c r="H459"/>
  <c r="H419"/>
  <c r="J419" s="1"/>
  <c r="J429"/>
  <c r="H508"/>
  <c r="J508" s="1"/>
  <c r="H539"/>
  <c r="H344"/>
  <c r="J344" s="1"/>
  <c r="H521"/>
  <c r="J521" s="1"/>
  <c r="H495"/>
  <c r="H404"/>
  <c r="J404" s="1"/>
  <c r="L529" i="3"/>
  <c r="M529" s="1"/>
  <c r="I529"/>
  <c r="J529" s="1"/>
  <c r="M510"/>
  <c r="J510"/>
  <c r="L506"/>
  <c r="L511"/>
  <c r="L509" s="1"/>
  <c r="I511"/>
  <c r="I509" s="1"/>
  <c r="M268"/>
  <c r="J268"/>
  <c r="I83"/>
  <c r="H447" i="2" l="1"/>
  <c r="J447" s="1"/>
  <c r="J448"/>
  <c r="H538"/>
  <c r="J539"/>
  <c r="J459"/>
  <c r="H532"/>
  <c r="J533"/>
  <c r="H502"/>
  <c r="J502" s="1"/>
  <c r="J503"/>
  <c r="H484"/>
  <c r="J485"/>
  <c r="H13"/>
  <c r="J14"/>
  <c r="H545"/>
  <c r="J546"/>
  <c r="H516"/>
  <c r="J517"/>
  <c r="H506"/>
  <c r="J506" s="1"/>
  <c r="J507"/>
  <c r="H494"/>
  <c r="J495"/>
  <c r="H512"/>
  <c r="J512" s="1"/>
  <c r="H522"/>
  <c r="J522" s="1"/>
  <c r="H526"/>
  <c r="J526" s="1"/>
  <c r="H371"/>
  <c r="J371" s="1"/>
  <c r="H418"/>
  <c r="J418" s="1"/>
  <c r="H336"/>
  <c r="J336" s="1"/>
  <c r="I528" i="3"/>
  <c r="J528" s="1"/>
  <c r="H520" i="2"/>
  <c r="J520" s="1"/>
  <c r="L528" i="3"/>
  <c r="M528" s="1"/>
  <c r="H490" i="2" l="1"/>
  <c r="J494"/>
  <c r="J516"/>
  <c r="H511"/>
  <c r="J511" s="1"/>
  <c r="J545"/>
  <c r="H544"/>
  <c r="J544" s="1"/>
  <c r="H12"/>
  <c r="J12" s="1"/>
  <c r="J13"/>
  <c r="H483"/>
  <c r="J483" s="1"/>
  <c r="J484"/>
  <c r="H531"/>
  <c r="J531" s="1"/>
  <c r="J532"/>
  <c r="J454"/>
  <c r="J458"/>
  <c r="H537"/>
  <c r="J538"/>
  <c r="H335"/>
  <c r="J335" s="1"/>
  <c r="J537" l="1"/>
  <c r="H536"/>
  <c r="J536" s="1"/>
  <c r="J490"/>
  <c r="H489"/>
  <c r="J489" s="1"/>
  <c r="H488"/>
  <c r="J488" s="1"/>
  <c r="H334"/>
  <c r="J334" s="1"/>
  <c r="L333" i="3"/>
  <c r="I333"/>
  <c r="I330" s="1"/>
  <c r="M332"/>
  <c r="M331"/>
  <c r="J332"/>
  <c r="J331"/>
  <c r="L330"/>
  <c r="H259" i="2"/>
  <c r="J259" s="1"/>
  <c r="H234"/>
  <c r="J234" s="1"/>
  <c r="L356" i="3"/>
  <c r="I356"/>
  <c r="L367"/>
  <c r="L365"/>
  <c r="M368"/>
  <c r="M367"/>
  <c r="M366"/>
  <c r="M365"/>
  <c r="J368"/>
  <c r="J366"/>
  <c r="I367"/>
  <c r="H367"/>
  <c r="J367" s="1"/>
  <c r="I365"/>
  <c r="I364" s="1"/>
  <c r="H365"/>
  <c r="J365" s="1"/>
  <c r="H364"/>
  <c r="H279" i="2"/>
  <c r="J279" s="1"/>
  <c r="H277"/>
  <c r="J277" s="1"/>
  <c r="J364" i="3" l="1"/>
  <c r="H276" i="2"/>
  <c r="L364" i="3"/>
  <c r="M364" s="1"/>
  <c r="H275" i="2" l="1"/>
  <c r="J275" s="1"/>
  <c r="J276"/>
  <c r="H274"/>
  <c r="J274" s="1"/>
  <c r="H273" l="1"/>
  <c r="J273" s="1"/>
  <c r="M493" i="3"/>
  <c r="M491"/>
  <c r="J493"/>
  <c r="J491"/>
  <c r="L492"/>
  <c r="K492"/>
  <c r="M492" s="1"/>
  <c r="L490"/>
  <c r="K490"/>
  <c r="M490" s="1"/>
  <c r="L489"/>
  <c r="K489"/>
  <c r="I492"/>
  <c r="H492"/>
  <c r="I490"/>
  <c r="I489" s="1"/>
  <c r="H490"/>
  <c r="H489" s="1"/>
  <c r="J489" s="1"/>
  <c r="L469"/>
  <c r="I469"/>
  <c r="M488"/>
  <c r="L487"/>
  <c r="K487"/>
  <c r="J488"/>
  <c r="I487"/>
  <c r="H487"/>
  <c r="J487" s="1"/>
  <c r="L129"/>
  <c r="I129"/>
  <c r="K113"/>
  <c r="L113"/>
  <c r="I113"/>
  <c r="M118"/>
  <c r="L117"/>
  <c r="K117"/>
  <c r="L116"/>
  <c r="L115" s="1"/>
  <c r="K115"/>
  <c r="M115" s="1"/>
  <c r="I116"/>
  <c r="J116" s="1"/>
  <c r="J118"/>
  <c r="I117"/>
  <c r="H117"/>
  <c r="I115"/>
  <c r="H115"/>
  <c r="H156" i="2"/>
  <c r="L157" i="3"/>
  <c r="I157"/>
  <c r="L153"/>
  <c r="I153"/>
  <c r="L155"/>
  <c r="I155"/>
  <c r="M151"/>
  <c r="L150"/>
  <c r="L149" s="1"/>
  <c r="K150"/>
  <c r="K149" s="1"/>
  <c r="J151"/>
  <c r="I150"/>
  <c r="I149" s="1"/>
  <c r="H150"/>
  <c r="H149" s="1"/>
  <c r="L83"/>
  <c r="L82" s="1"/>
  <c r="L81" s="1"/>
  <c r="I82"/>
  <c r="I81" s="1"/>
  <c r="K82"/>
  <c r="K81" s="1"/>
  <c r="H82"/>
  <c r="H81" s="1"/>
  <c r="J83"/>
  <c r="M54"/>
  <c r="M53"/>
  <c r="L52"/>
  <c r="K52"/>
  <c r="M52" s="1"/>
  <c r="J54"/>
  <c r="J53"/>
  <c r="I52"/>
  <c r="H52"/>
  <c r="J52" s="1"/>
  <c r="L50"/>
  <c r="I50"/>
  <c r="H153" i="2" l="1"/>
  <c r="J153" s="1"/>
  <c r="J156"/>
  <c r="I152" i="3"/>
  <c r="M149"/>
  <c r="J150"/>
  <c r="M487"/>
  <c r="J492"/>
  <c r="M83"/>
  <c r="M82"/>
  <c r="J149"/>
  <c r="M150"/>
  <c r="J115"/>
  <c r="M489"/>
  <c r="L152"/>
  <c r="M117"/>
  <c r="J117"/>
  <c r="K112"/>
  <c r="M116"/>
  <c r="I112"/>
  <c r="J490"/>
  <c r="L112"/>
  <c r="M81"/>
  <c r="J81"/>
  <c r="J82"/>
  <c r="H292" i="2" l="1"/>
  <c r="J292" s="1"/>
  <c r="H110"/>
  <c r="J110" s="1"/>
  <c r="H148"/>
  <c r="J148" s="1"/>
  <c r="H147" l="1"/>
  <c r="H108"/>
  <c r="J108" s="1"/>
  <c r="H109"/>
  <c r="J109" s="1"/>
  <c r="H181"/>
  <c r="H90"/>
  <c r="J90" s="1"/>
  <c r="H88"/>
  <c r="J88" s="1"/>
  <c r="H118"/>
  <c r="H180" l="1"/>
  <c r="J180" s="1"/>
  <c r="J181"/>
  <c r="H117"/>
  <c r="J117" s="1"/>
  <c r="J118"/>
  <c r="H146"/>
  <c r="J146" s="1"/>
  <c r="J147"/>
  <c r="H126"/>
  <c r="J126" s="1"/>
  <c r="H44"/>
  <c r="J44" s="1"/>
  <c r="M616" i="3" l="1"/>
  <c r="M615"/>
  <c r="M610"/>
  <c r="M608"/>
  <c r="M602"/>
  <c r="M597"/>
  <c r="M591"/>
  <c r="M587"/>
  <c r="M585"/>
  <c r="M582"/>
  <c r="M580"/>
  <c r="M570"/>
  <c r="M565"/>
  <c r="M560"/>
  <c r="M556"/>
  <c r="M555"/>
  <c r="M554"/>
  <c r="M552"/>
  <c r="M548"/>
  <c r="M542"/>
  <c r="M537"/>
  <c r="M534"/>
  <c r="M533"/>
  <c r="M532"/>
  <c r="M527"/>
  <c r="M525"/>
  <c r="M521"/>
  <c r="M519"/>
  <c r="M516"/>
  <c r="M512"/>
  <c r="M511"/>
  <c r="M508"/>
  <c r="M507"/>
  <c r="M505"/>
  <c r="M504"/>
  <c r="M500"/>
  <c r="M497"/>
  <c r="M484"/>
  <c r="M481"/>
  <c r="M478"/>
  <c r="M475"/>
  <c r="M473"/>
  <c r="M470"/>
  <c r="M468"/>
  <c r="M465"/>
  <c r="M462"/>
  <c r="M459"/>
  <c r="M457"/>
  <c r="M455"/>
  <c r="M453"/>
  <c r="M451"/>
  <c r="M449"/>
  <c r="M447"/>
  <c r="M445"/>
  <c r="M442"/>
  <c r="M438"/>
  <c r="M435"/>
  <c r="M432"/>
  <c r="M430"/>
  <c r="M428"/>
  <c r="M420"/>
  <c r="M419"/>
  <c r="M415"/>
  <c r="M410"/>
  <c r="M407"/>
  <c r="M405"/>
  <c r="M402"/>
  <c r="M399"/>
  <c r="M397"/>
  <c r="M395"/>
  <c r="M393"/>
  <c r="M391"/>
  <c r="M389"/>
  <c r="M386"/>
  <c r="M383"/>
  <c r="M381"/>
  <c r="M379"/>
  <c r="M374"/>
  <c r="M373"/>
  <c r="M361"/>
  <c r="M359"/>
  <c r="M357"/>
  <c r="M355"/>
  <c r="M348"/>
  <c r="M344"/>
  <c r="M339"/>
  <c r="M338"/>
  <c r="M337"/>
  <c r="M333"/>
  <c r="M327"/>
  <c r="M322"/>
  <c r="M318"/>
  <c r="M316"/>
  <c r="M314"/>
  <c r="M312"/>
  <c r="M310"/>
  <c r="M308"/>
  <c r="M306"/>
  <c r="M304"/>
  <c r="M302"/>
  <c r="M297"/>
  <c r="M292"/>
  <c r="M290"/>
  <c r="M289"/>
  <c r="M288"/>
  <c r="M284"/>
  <c r="M283"/>
  <c r="M279"/>
  <c r="M278"/>
  <c r="M275"/>
  <c r="M273"/>
  <c r="M271"/>
  <c r="M266"/>
  <c r="M262"/>
  <c r="M260"/>
  <c r="M254"/>
  <c r="M249"/>
  <c r="M248"/>
  <c r="M246"/>
  <c r="M244"/>
  <c r="M243"/>
  <c r="M241"/>
  <c r="M240"/>
  <c r="M238"/>
  <c r="M235"/>
  <c r="M232"/>
  <c r="M230"/>
  <c r="M228"/>
  <c r="M226"/>
  <c r="M224"/>
  <c r="M223"/>
  <c r="M219"/>
  <c r="M218"/>
  <c r="M213"/>
  <c r="M210"/>
  <c r="M207"/>
  <c r="M205"/>
  <c r="M201"/>
  <c r="M199"/>
  <c r="M196"/>
  <c r="M194"/>
  <c r="M192"/>
  <c r="M190"/>
  <c r="M188"/>
  <c r="M183"/>
  <c r="M182"/>
  <c r="M178"/>
  <c r="M177"/>
  <c r="M176"/>
  <c r="M174"/>
  <c r="M170"/>
  <c r="M168"/>
  <c r="M167"/>
  <c r="M165"/>
  <c r="M163"/>
  <c r="M158"/>
  <c r="M156"/>
  <c r="M154"/>
  <c r="M148"/>
  <c r="M146"/>
  <c r="M144"/>
  <c r="M140"/>
  <c r="M139"/>
  <c r="M137"/>
  <c r="M136"/>
  <c r="M131"/>
  <c r="M129"/>
  <c r="M128"/>
  <c r="M126"/>
  <c r="M124"/>
  <c r="M121"/>
  <c r="M114"/>
  <c r="M111"/>
  <c r="M110"/>
  <c r="M108"/>
  <c r="M105"/>
  <c r="M103"/>
  <c r="M101"/>
  <c r="M100"/>
  <c r="M97"/>
  <c r="M96"/>
  <c r="M94"/>
  <c r="M91"/>
  <c r="M88"/>
  <c r="M87"/>
  <c r="M86"/>
  <c r="M80"/>
  <c r="M77"/>
  <c r="M73"/>
  <c r="M69"/>
  <c r="M65"/>
  <c r="M64"/>
  <c r="M58"/>
  <c r="M51"/>
  <c r="M50"/>
  <c r="M49"/>
  <c r="M47"/>
  <c r="M43"/>
  <c r="M42"/>
  <c r="M40"/>
  <c r="M38"/>
  <c r="M37"/>
  <c r="M33"/>
  <c r="M31"/>
  <c r="M29"/>
  <c r="M28"/>
  <c r="M22"/>
  <c r="J616"/>
  <c r="J348"/>
  <c r="J344"/>
  <c r="J339"/>
  <c r="J338"/>
  <c r="J337"/>
  <c r="J333"/>
  <c r="J327"/>
  <c r="J322"/>
  <c r="J318"/>
  <c r="J316"/>
  <c r="J314"/>
  <c r="J312"/>
  <c r="J310"/>
  <c r="J308"/>
  <c r="J306"/>
  <c r="J304"/>
  <c r="J302"/>
  <c r="J297"/>
  <c r="J292"/>
  <c r="J290"/>
  <c r="J289"/>
  <c r="J288"/>
  <c r="J284"/>
  <c r="J283"/>
  <c r="J279"/>
  <c r="J278"/>
  <c r="J275"/>
  <c r="J273"/>
  <c r="J271"/>
  <c r="J266"/>
  <c r="J262"/>
  <c r="J260"/>
  <c r="J254"/>
  <c r="J249"/>
  <c r="J248"/>
  <c r="J246"/>
  <c r="J244"/>
  <c r="J243"/>
  <c r="J241"/>
  <c r="J240"/>
  <c r="J238"/>
  <c r="J235"/>
  <c r="J232"/>
  <c r="J230"/>
  <c r="J228"/>
  <c r="J226"/>
  <c r="J224"/>
  <c r="J223"/>
  <c r="J219"/>
  <c r="J218"/>
  <c r="J213"/>
  <c r="J210"/>
  <c r="J207"/>
  <c r="J205"/>
  <c r="J201"/>
  <c r="J199"/>
  <c r="J196"/>
  <c r="J194"/>
  <c r="J192"/>
  <c r="J190"/>
  <c r="J188"/>
  <c r="J183"/>
  <c r="J182"/>
  <c r="J178"/>
  <c r="J177"/>
  <c r="J176"/>
  <c r="J174"/>
  <c r="J170"/>
  <c r="J168"/>
  <c r="J167"/>
  <c r="J165"/>
  <c r="J163"/>
  <c r="J158"/>
  <c r="J156"/>
  <c r="J154"/>
  <c r="J148"/>
  <c r="J146"/>
  <c r="J144"/>
  <c r="J140"/>
  <c r="J139"/>
  <c r="J137"/>
  <c r="J136"/>
  <c r="J131"/>
  <c r="J129"/>
  <c r="J128"/>
  <c r="J126"/>
  <c r="J124"/>
  <c r="J121"/>
  <c r="J114"/>
  <c r="J111"/>
  <c r="J110"/>
  <c r="J108"/>
  <c r="J105"/>
  <c r="J103"/>
  <c r="J101"/>
  <c r="J100"/>
  <c r="J97"/>
  <c r="J96"/>
  <c r="J94"/>
  <c r="J91"/>
  <c r="J88"/>
  <c r="J87"/>
  <c r="J86"/>
  <c r="J80"/>
  <c r="J77"/>
  <c r="J73"/>
  <c r="J69"/>
  <c r="J65"/>
  <c r="J64"/>
  <c r="J58"/>
  <c r="J51"/>
  <c r="J50"/>
  <c r="J49"/>
  <c r="J47"/>
  <c r="J43"/>
  <c r="J42"/>
  <c r="J40"/>
  <c r="J38"/>
  <c r="J37"/>
  <c r="J33"/>
  <c r="J31"/>
  <c r="J29"/>
  <c r="J28"/>
  <c r="J22"/>
  <c r="J542"/>
  <c r="J537"/>
  <c r="J534"/>
  <c r="J533"/>
  <c r="J532"/>
  <c r="J527"/>
  <c r="J525"/>
  <c r="J521"/>
  <c r="J519"/>
  <c r="J516"/>
  <c r="J512"/>
  <c r="J511"/>
  <c r="J508"/>
  <c r="J507"/>
  <c r="J505"/>
  <c r="J504"/>
  <c r="J500"/>
  <c r="J497"/>
  <c r="J484"/>
  <c r="J481"/>
  <c r="J478"/>
  <c r="J475"/>
  <c r="J473"/>
  <c r="J470"/>
  <c r="H445" l="1"/>
  <c r="K426" l="1"/>
  <c r="M426" s="1"/>
  <c r="H426"/>
  <c r="K576"/>
  <c r="M576" s="1"/>
  <c r="H576"/>
  <c r="K469" l="1"/>
  <c r="M469" s="1"/>
  <c r="H469"/>
  <c r="J469" s="1"/>
  <c r="K418" l="1"/>
  <c r="M418" s="1"/>
  <c r="H418"/>
  <c r="H553" l="1"/>
  <c r="K212" l="1"/>
  <c r="H212"/>
  <c r="H211" l="1"/>
  <c r="J211" s="1"/>
  <c r="J212"/>
  <c r="K211"/>
  <c r="M211" s="1"/>
  <c r="M212"/>
  <c r="H130" l="1"/>
  <c r="J130" s="1"/>
  <c r="H609"/>
  <c r="K291" l="1"/>
  <c r="H291"/>
  <c r="K287"/>
  <c r="H287"/>
  <c r="K157"/>
  <c r="M157" s="1"/>
  <c r="K155"/>
  <c r="M155" s="1"/>
  <c r="K153"/>
  <c r="H157"/>
  <c r="J157" s="1"/>
  <c r="H155"/>
  <c r="J155" s="1"/>
  <c r="H153"/>
  <c r="J153" s="1"/>
  <c r="K130"/>
  <c r="M130" s="1"/>
  <c r="H113"/>
  <c r="H112" s="1"/>
  <c r="H230" i="2"/>
  <c r="J230" s="1"/>
  <c r="H121"/>
  <c r="J121" s="1"/>
  <c r="H105"/>
  <c r="J105" s="1"/>
  <c r="H86"/>
  <c r="H82"/>
  <c r="J82" s="1"/>
  <c r="H85" l="1"/>
  <c r="J85" s="1"/>
  <c r="J86"/>
  <c r="H120"/>
  <c r="M112" i="3"/>
  <c r="M113"/>
  <c r="J112"/>
  <c r="J113"/>
  <c r="K152"/>
  <c r="M152" s="1"/>
  <c r="M153"/>
  <c r="H152"/>
  <c r="J152" s="1"/>
  <c r="H116" i="2" l="1"/>
  <c r="J116" s="1"/>
  <c r="J120"/>
  <c r="H356" i="3"/>
  <c r="H354"/>
  <c r="H417"/>
  <c r="H416" s="1"/>
  <c r="H277"/>
  <c r="H276" s="1"/>
  <c r="H614"/>
  <c r="H613" s="1"/>
  <c r="H612" s="1"/>
  <c r="H611" s="1"/>
  <c r="H607"/>
  <c r="H606" s="1"/>
  <c r="H605" s="1"/>
  <c r="H604" s="1"/>
  <c r="H601"/>
  <c r="H600" s="1"/>
  <c r="H599" s="1"/>
  <c r="H598" s="1"/>
  <c r="H596"/>
  <c r="H595" s="1"/>
  <c r="H590"/>
  <c r="H589" s="1"/>
  <c r="H588" s="1"/>
  <c r="H586"/>
  <c r="H584"/>
  <c r="H581"/>
  <c r="H579"/>
  <c r="H575"/>
  <c r="H574" s="1"/>
  <c r="H573" s="1"/>
  <c r="H569"/>
  <c r="H568" s="1"/>
  <c r="H564"/>
  <c r="H563" s="1"/>
  <c r="H559"/>
  <c r="H558" s="1"/>
  <c r="H557" s="1"/>
  <c r="H551"/>
  <c r="H547"/>
  <c r="H546" s="1"/>
  <c r="H541"/>
  <c r="H536"/>
  <c r="H531"/>
  <c r="H526"/>
  <c r="H524"/>
  <c r="H520"/>
  <c r="H518"/>
  <c r="H515"/>
  <c r="H509"/>
  <c r="H506"/>
  <c r="H503"/>
  <c r="H499"/>
  <c r="H496"/>
  <c r="H483"/>
  <c r="H480"/>
  <c r="H477"/>
  <c r="H474"/>
  <c r="H472"/>
  <c r="H467"/>
  <c r="H466" s="1"/>
  <c r="H464"/>
  <c r="H463" s="1"/>
  <c r="H461"/>
  <c r="H460" s="1"/>
  <c r="H458"/>
  <c r="H456"/>
  <c r="H454"/>
  <c r="H452"/>
  <c r="H450"/>
  <c r="H448"/>
  <c r="H446"/>
  <c r="H444"/>
  <c r="H441"/>
  <c r="H440" s="1"/>
  <c r="H437"/>
  <c r="H436" s="1"/>
  <c r="H434"/>
  <c r="H433" s="1"/>
  <c r="H431"/>
  <c r="H429"/>
  <c r="H427"/>
  <c r="H425"/>
  <c r="H414"/>
  <c r="H413" s="1"/>
  <c r="H409"/>
  <c r="H408" s="1"/>
  <c r="H406"/>
  <c r="H404"/>
  <c r="H401"/>
  <c r="H400" s="1"/>
  <c r="H398"/>
  <c r="H396"/>
  <c r="H394"/>
  <c r="H392"/>
  <c r="H390"/>
  <c r="H388"/>
  <c r="H385"/>
  <c r="H384" s="1"/>
  <c r="H382"/>
  <c r="H380"/>
  <c r="H378"/>
  <c r="H372"/>
  <c r="H371" s="1"/>
  <c r="H360"/>
  <c r="H358"/>
  <c r="H347"/>
  <c r="H343"/>
  <c r="H336"/>
  <c r="H330"/>
  <c r="H326"/>
  <c r="H321"/>
  <c r="H317"/>
  <c r="H315"/>
  <c r="H313"/>
  <c r="H311"/>
  <c r="H309"/>
  <c r="H307"/>
  <c r="H305"/>
  <c r="H303"/>
  <c r="H301"/>
  <c r="H296"/>
  <c r="H282"/>
  <c r="H274"/>
  <c r="H272"/>
  <c r="H270"/>
  <c r="H265"/>
  <c r="H261"/>
  <c r="H259"/>
  <c r="H253"/>
  <c r="H247"/>
  <c r="H245"/>
  <c r="H242"/>
  <c r="H239"/>
  <c r="H237"/>
  <c r="H234"/>
  <c r="H231"/>
  <c r="H229"/>
  <c r="H227"/>
  <c r="H225"/>
  <c r="H222"/>
  <c r="H217"/>
  <c r="H209"/>
  <c r="H206"/>
  <c r="H204"/>
  <c r="H200"/>
  <c r="H198"/>
  <c r="H195"/>
  <c r="H193"/>
  <c r="H191"/>
  <c r="H189"/>
  <c r="H187"/>
  <c r="H181"/>
  <c r="H175"/>
  <c r="H173"/>
  <c r="H169"/>
  <c r="H166"/>
  <c r="H164"/>
  <c r="H162"/>
  <c r="H147"/>
  <c r="H145"/>
  <c r="H143"/>
  <c r="H138"/>
  <c r="H135"/>
  <c r="H127"/>
  <c r="H125"/>
  <c r="H123"/>
  <c r="H120"/>
  <c r="H109"/>
  <c r="H107"/>
  <c r="H104"/>
  <c r="H102"/>
  <c r="H99"/>
  <c r="H95"/>
  <c r="H93"/>
  <c r="H90"/>
  <c r="H85"/>
  <c r="H79"/>
  <c r="H76"/>
  <c r="H72"/>
  <c r="H68"/>
  <c r="H63"/>
  <c r="H57"/>
  <c r="H48"/>
  <c r="H46"/>
  <c r="H41"/>
  <c r="H39"/>
  <c r="H36"/>
  <c r="H32"/>
  <c r="H30"/>
  <c r="H27"/>
  <c r="H21"/>
  <c r="L614"/>
  <c r="L613" s="1"/>
  <c r="L612" s="1"/>
  <c r="L611" s="1"/>
  <c r="K614"/>
  <c r="L609"/>
  <c r="K609"/>
  <c r="L607"/>
  <c r="L606" s="1"/>
  <c r="L605" s="1"/>
  <c r="L604" s="1"/>
  <c r="K607"/>
  <c r="L601"/>
  <c r="L600" s="1"/>
  <c r="L599" s="1"/>
  <c r="L598" s="1"/>
  <c r="K601"/>
  <c r="L596"/>
  <c r="L594" s="1"/>
  <c r="L593" s="1"/>
  <c r="L592" s="1"/>
  <c r="K596"/>
  <c r="L595"/>
  <c r="K594"/>
  <c r="L590"/>
  <c r="K590"/>
  <c r="L589"/>
  <c r="L588" s="1"/>
  <c r="K589"/>
  <c r="L586"/>
  <c r="K586"/>
  <c r="L584"/>
  <c r="K584"/>
  <c r="L581"/>
  <c r="K581"/>
  <c r="L579"/>
  <c r="K579"/>
  <c r="L575"/>
  <c r="K575"/>
  <c r="L574"/>
  <c r="L573" s="1"/>
  <c r="L569"/>
  <c r="L568" s="1"/>
  <c r="L567" s="1"/>
  <c r="K569"/>
  <c r="L564"/>
  <c r="L563" s="1"/>
  <c r="K564"/>
  <c r="L559"/>
  <c r="K559"/>
  <c r="L558"/>
  <c r="L557" s="1"/>
  <c r="L553"/>
  <c r="K553"/>
  <c r="L551"/>
  <c r="K551"/>
  <c r="L547"/>
  <c r="K547"/>
  <c r="L546"/>
  <c r="L541"/>
  <c r="L540" s="1"/>
  <c r="L539" s="1"/>
  <c r="L538" s="1"/>
  <c r="K541"/>
  <c r="L536"/>
  <c r="L535" s="1"/>
  <c r="K536"/>
  <c r="L531"/>
  <c r="K531"/>
  <c r="L530"/>
  <c r="L526"/>
  <c r="K526"/>
  <c r="L524"/>
  <c r="K524"/>
  <c r="L520"/>
  <c r="K520"/>
  <c r="L518"/>
  <c r="K518"/>
  <c r="L515"/>
  <c r="L514" s="1"/>
  <c r="K515"/>
  <c r="K509"/>
  <c r="K506"/>
  <c r="L503"/>
  <c r="K503"/>
  <c r="L499"/>
  <c r="K499"/>
  <c r="L498"/>
  <c r="L496"/>
  <c r="L495" s="1"/>
  <c r="K496"/>
  <c r="L483"/>
  <c r="L482" s="1"/>
  <c r="K483"/>
  <c r="L480"/>
  <c r="L479" s="1"/>
  <c r="K480"/>
  <c r="L477"/>
  <c r="L476" s="1"/>
  <c r="K477"/>
  <c r="L474"/>
  <c r="K474"/>
  <c r="L472"/>
  <c r="K472"/>
  <c r="L467"/>
  <c r="L466" s="1"/>
  <c r="K467"/>
  <c r="K466" s="1"/>
  <c r="L464"/>
  <c r="L463" s="1"/>
  <c r="K464"/>
  <c r="L461"/>
  <c r="K461"/>
  <c r="L460"/>
  <c r="L458"/>
  <c r="K458"/>
  <c r="L456"/>
  <c r="K456"/>
  <c r="L454"/>
  <c r="K454"/>
  <c r="L452"/>
  <c r="K452"/>
  <c r="L450"/>
  <c r="K450"/>
  <c r="L448"/>
  <c r="K448"/>
  <c r="L446"/>
  <c r="K446"/>
  <c r="L444"/>
  <c r="K444"/>
  <c r="L441"/>
  <c r="L440" s="1"/>
  <c r="K441"/>
  <c r="L437"/>
  <c r="L436" s="1"/>
  <c r="K437"/>
  <c r="L434"/>
  <c r="L433" s="1"/>
  <c r="K434"/>
  <c r="L431"/>
  <c r="K431"/>
  <c r="L429"/>
  <c r="K429"/>
  <c r="L427"/>
  <c r="K427"/>
  <c r="L425"/>
  <c r="K425"/>
  <c r="L417"/>
  <c r="K417"/>
  <c r="L416"/>
  <c r="L414"/>
  <c r="L413" s="1"/>
  <c r="K414"/>
  <c r="L409"/>
  <c r="K409"/>
  <c r="L408"/>
  <c r="L406"/>
  <c r="K406"/>
  <c r="L404"/>
  <c r="K404"/>
  <c r="L401"/>
  <c r="L400" s="1"/>
  <c r="K401"/>
  <c r="L398"/>
  <c r="K398"/>
  <c r="L396"/>
  <c r="K396"/>
  <c r="L394"/>
  <c r="K394"/>
  <c r="L392"/>
  <c r="K392"/>
  <c r="L390"/>
  <c r="K390"/>
  <c r="L388"/>
  <c r="K388"/>
  <c r="L385"/>
  <c r="L384" s="1"/>
  <c r="K385"/>
  <c r="L382"/>
  <c r="K382"/>
  <c r="L380"/>
  <c r="K380"/>
  <c r="L378"/>
  <c r="K378"/>
  <c r="L372"/>
  <c r="L371" s="1"/>
  <c r="K372"/>
  <c r="L360"/>
  <c r="K360"/>
  <c r="L358"/>
  <c r="K358"/>
  <c r="K356"/>
  <c r="L354"/>
  <c r="K354"/>
  <c r="L347"/>
  <c r="L346" s="1"/>
  <c r="L345" s="1"/>
  <c r="K347"/>
  <c r="L343"/>
  <c r="L342" s="1"/>
  <c r="L341" s="1"/>
  <c r="K343"/>
  <c r="L336"/>
  <c r="L335" s="1"/>
  <c r="L334" s="1"/>
  <c r="K330"/>
  <c r="L329"/>
  <c r="L328" s="1"/>
  <c r="L326"/>
  <c r="L325" s="1"/>
  <c r="L324" s="1"/>
  <c r="K326"/>
  <c r="L321"/>
  <c r="L320" s="1"/>
  <c r="K321"/>
  <c r="L317"/>
  <c r="K317"/>
  <c r="L315"/>
  <c r="K315"/>
  <c r="L313"/>
  <c r="K313"/>
  <c r="L311"/>
  <c r="K311"/>
  <c r="L309"/>
  <c r="K309"/>
  <c r="L307"/>
  <c r="K307"/>
  <c r="L305"/>
  <c r="K305"/>
  <c r="L303"/>
  <c r="K303"/>
  <c r="L301"/>
  <c r="K301"/>
  <c r="L296"/>
  <c r="L295" s="1"/>
  <c r="L294" s="1"/>
  <c r="K296"/>
  <c r="L291"/>
  <c r="M291" s="1"/>
  <c r="L287"/>
  <c r="M287" s="1"/>
  <c r="K286"/>
  <c r="L282"/>
  <c r="L281" s="1"/>
  <c r="L280" s="1"/>
  <c r="K282"/>
  <c r="L277"/>
  <c r="L276" s="1"/>
  <c r="K277"/>
  <c r="L274"/>
  <c r="K274"/>
  <c r="L272"/>
  <c r="K272"/>
  <c r="L270"/>
  <c r="K270"/>
  <c r="L265"/>
  <c r="L264" s="1"/>
  <c r="K265"/>
  <c r="L261"/>
  <c r="K261"/>
  <c r="L259"/>
  <c r="L258" s="1"/>
  <c r="K259"/>
  <c r="L253"/>
  <c r="L252" s="1"/>
  <c r="L251" s="1"/>
  <c r="L250" s="1"/>
  <c r="K253"/>
  <c r="L247"/>
  <c r="K247"/>
  <c r="L245"/>
  <c r="K245"/>
  <c r="L242"/>
  <c r="K242"/>
  <c r="L239"/>
  <c r="K239"/>
  <c r="L237"/>
  <c r="K237"/>
  <c r="L234"/>
  <c r="L233" s="1"/>
  <c r="K234"/>
  <c r="L231"/>
  <c r="K231"/>
  <c r="L229"/>
  <c r="K229"/>
  <c r="L227"/>
  <c r="K227"/>
  <c r="L225"/>
  <c r="K225"/>
  <c r="L222"/>
  <c r="K222"/>
  <c r="L217"/>
  <c r="L216" s="1"/>
  <c r="L215" s="1"/>
  <c r="K217"/>
  <c r="L209"/>
  <c r="L208" s="1"/>
  <c r="K209"/>
  <c r="L206"/>
  <c r="K206"/>
  <c r="L204"/>
  <c r="K204"/>
  <c r="L200"/>
  <c r="K200"/>
  <c r="L198"/>
  <c r="K198"/>
  <c r="L195"/>
  <c r="K195"/>
  <c r="L193"/>
  <c r="K193"/>
  <c r="L191"/>
  <c r="K191"/>
  <c r="L189"/>
  <c r="K189"/>
  <c r="L187"/>
  <c r="K187"/>
  <c r="L181"/>
  <c r="L180" s="1"/>
  <c r="L179" s="1"/>
  <c r="K181"/>
  <c r="L175"/>
  <c r="K175"/>
  <c r="L173"/>
  <c r="K173"/>
  <c r="L169"/>
  <c r="K169"/>
  <c r="L166"/>
  <c r="K166"/>
  <c r="L164"/>
  <c r="K164"/>
  <c r="L162"/>
  <c r="K162"/>
  <c r="L147"/>
  <c r="K147"/>
  <c r="L145"/>
  <c r="K145"/>
  <c r="L143"/>
  <c r="K143"/>
  <c r="L138"/>
  <c r="K138"/>
  <c r="L135"/>
  <c r="L134" s="1"/>
  <c r="L133" s="1"/>
  <c r="K135"/>
  <c r="L127"/>
  <c r="K127"/>
  <c r="L125"/>
  <c r="K125"/>
  <c r="L123"/>
  <c r="K123"/>
  <c r="L120"/>
  <c r="L119" s="1"/>
  <c r="K120"/>
  <c r="L109"/>
  <c r="K109"/>
  <c r="L107"/>
  <c r="K107"/>
  <c r="L104"/>
  <c r="K104"/>
  <c r="L102"/>
  <c r="K102"/>
  <c r="L99"/>
  <c r="K99"/>
  <c r="L95"/>
  <c r="K95"/>
  <c r="L93"/>
  <c r="L92" s="1"/>
  <c r="K93"/>
  <c r="L90"/>
  <c r="K90"/>
  <c r="L85"/>
  <c r="L84" s="1"/>
  <c r="K85"/>
  <c r="L79"/>
  <c r="K79"/>
  <c r="L78"/>
  <c r="L76"/>
  <c r="L75" s="1"/>
  <c r="K76"/>
  <c r="L72"/>
  <c r="L71" s="1"/>
  <c r="K72"/>
  <c r="L68"/>
  <c r="L67" s="1"/>
  <c r="K68"/>
  <c r="L63"/>
  <c r="L62" s="1"/>
  <c r="L61" s="1"/>
  <c r="L60" s="1"/>
  <c r="L59" s="1"/>
  <c r="K63"/>
  <c r="L57"/>
  <c r="L55" s="1"/>
  <c r="K57"/>
  <c r="K48"/>
  <c r="L46"/>
  <c r="K46"/>
  <c r="M46" s="1"/>
  <c r="L41"/>
  <c r="K41"/>
  <c r="L39"/>
  <c r="K39"/>
  <c r="L36"/>
  <c r="K36"/>
  <c r="L32"/>
  <c r="K32"/>
  <c r="L30"/>
  <c r="K30"/>
  <c r="L27"/>
  <c r="L26" s="1"/>
  <c r="K27"/>
  <c r="L21"/>
  <c r="L20" s="1"/>
  <c r="L19" s="1"/>
  <c r="L18" s="1"/>
  <c r="K21"/>
  <c r="L562" l="1"/>
  <c r="L561" s="1"/>
  <c r="M607"/>
  <c r="L269"/>
  <c r="L267"/>
  <c r="L370"/>
  <c r="L363"/>
  <c r="H370"/>
  <c r="H363"/>
  <c r="H578"/>
  <c r="M614"/>
  <c r="M609"/>
  <c r="M317"/>
  <c r="M388"/>
  <c r="M390"/>
  <c r="M392"/>
  <c r="M394"/>
  <c r="M396"/>
  <c r="M398"/>
  <c r="M404"/>
  <c r="M406"/>
  <c r="M425"/>
  <c r="M427"/>
  <c r="M429"/>
  <c r="M431"/>
  <c r="M434"/>
  <c r="M444"/>
  <c r="M446"/>
  <c r="M448"/>
  <c r="M450"/>
  <c r="M452"/>
  <c r="M496"/>
  <c r="L494"/>
  <c r="L486" s="1"/>
  <c r="L485" s="1"/>
  <c r="M536"/>
  <c r="M551"/>
  <c r="M553"/>
  <c r="M564"/>
  <c r="M579"/>
  <c r="M581"/>
  <c r="M584"/>
  <c r="M594"/>
  <c r="H603"/>
  <c r="M315"/>
  <c r="M313"/>
  <c r="M311"/>
  <c r="M309"/>
  <c r="M307"/>
  <c r="M305"/>
  <c r="M303"/>
  <c r="M301"/>
  <c r="M261"/>
  <c r="M247"/>
  <c r="M245"/>
  <c r="M242"/>
  <c r="M239"/>
  <c r="M237"/>
  <c r="M231"/>
  <c r="M229"/>
  <c r="M227"/>
  <c r="M225"/>
  <c r="M222"/>
  <c r="M175"/>
  <c r="M173"/>
  <c r="M169"/>
  <c r="M166"/>
  <c r="M164"/>
  <c r="M162"/>
  <c r="M147"/>
  <c r="M145"/>
  <c r="M143"/>
  <c r="M138"/>
  <c r="M41"/>
  <c r="M39"/>
  <c r="M36"/>
  <c r="M32"/>
  <c r="M30"/>
  <c r="K20"/>
  <c r="M20" s="1"/>
  <c r="M21"/>
  <c r="K26"/>
  <c r="M26" s="1"/>
  <c r="M27"/>
  <c r="K56"/>
  <c r="M57"/>
  <c r="K78"/>
  <c r="M78" s="1"/>
  <c r="M79"/>
  <c r="K84"/>
  <c r="M84" s="1"/>
  <c r="M85"/>
  <c r="M90"/>
  <c r="M93"/>
  <c r="M95"/>
  <c r="M99"/>
  <c r="M102"/>
  <c r="M104"/>
  <c r="M107"/>
  <c r="M109"/>
  <c r="K119"/>
  <c r="M119" s="1"/>
  <c r="M120"/>
  <c r="M123"/>
  <c r="M125"/>
  <c r="M127"/>
  <c r="K180"/>
  <c r="M180" s="1"/>
  <c r="M181"/>
  <c r="M187"/>
  <c r="M189"/>
  <c r="M191"/>
  <c r="M193"/>
  <c r="M195"/>
  <c r="M198"/>
  <c r="M200"/>
  <c r="M204"/>
  <c r="M206"/>
  <c r="K264"/>
  <c r="M264" s="1"/>
  <c r="M265"/>
  <c r="M270"/>
  <c r="K269"/>
  <c r="M269" s="1"/>
  <c r="M272"/>
  <c r="M274"/>
  <c r="M277"/>
  <c r="M282"/>
  <c r="K325"/>
  <c r="M325" s="1"/>
  <c r="M326"/>
  <c r="L340"/>
  <c r="K346"/>
  <c r="M346" s="1"/>
  <c r="M347"/>
  <c r="M354"/>
  <c r="M356"/>
  <c r="M358"/>
  <c r="M360"/>
  <c r="M372"/>
  <c r="M378"/>
  <c r="M380"/>
  <c r="M382"/>
  <c r="K408"/>
  <c r="M408" s="1"/>
  <c r="M409"/>
  <c r="K413"/>
  <c r="M413" s="1"/>
  <c r="M414"/>
  <c r="K436"/>
  <c r="M436" s="1"/>
  <c r="M437"/>
  <c r="K460"/>
  <c r="M460" s="1"/>
  <c r="M461"/>
  <c r="K463"/>
  <c r="M463" s="1"/>
  <c r="M464"/>
  <c r="K530"/>
  <c r="M530" s="1"/>
  <c r="M531"/>
  <c r="K546"/>
  <c r="M546" s="1"/>
  <c r="M547"/>
  <c r="K574"/>
  <c r="M574" s="1"/>
  <c r="M575"/>
  <c r="M586"/>
  <c r="K588"/>
  <c r="M588" s="1"/>
  <c r="M589"/>
  <c r="M590"/>
  <c r="M596"/>
  <c r="K600"/>
  <c r="M600" s="1"/>
  <c r="M601"/>
  <c r="H26"/>
  <c r="H25" s="1"/>
  <c r="H56"/>
  <c r="H67"/>
  <c r="H75"/>
  <c r="H84"/>
  <c r="H92"/>
  <c r="H89" s="1"/>
  <c r="H180"/>
  <c r="H208"/>
  <c r="H258"/>
  <c r="H264"/>
  <c r="H269"/>
  <c r="H295"/>
  <c r="H320"/>
  <c r="H329"/>
  <c r="H342"/>
  <c r="H479"/>
  <c r="H495"/>
  <c r="H517"/>
  <c r="H530"/>
  <c r="H540"/>
  <c r="K62"/>
  <c r="M62" s="1"/>
  <c r="M63"/>
  <c r="K67"/>
  <c r="M67" s="1"/>
  <c r="M68"/>
  <c r="K71"/>
  <c r="M71" s="1"/>
  <c r="M72"/>
  <c r="K75"/>
  <c r="M75" s="1"/>
  <c r="M76"/>
  <c r="K134"/>
  <c r="M134" s="1"/>
  <c r="M135"/>
  <c r="K208"/>
  <c r="M208" s="1"/>
  <c r="M209"/>
  <c r="K216"/>
  <c r="M217"/>
  <c r="K233"/>
  <c r="M233" s="1"/>
  <c r="M234"/>
  <c r="K252"/>
  <c r="M253"/>
  <c r="K258"/>
  <c r="M258" s="1"/>
  <c r="M259"/>
  <c r="K295"/>
  <c r="M295" s="1"/>
  <c r="M296"/>
  <c r="K320"/>
  <c r="M320" s="1"/>
  <c r="M321"/>
  <c r="K329"/>
  <c r="M329" s="1"/>
  <c r="M330"/>
  <c r="K342"/>
  <c r="M342" s="1"/>
  <c r="M343"/>
  <c r="K384"/>
  <c r="M384" s="1"/>
  <c r="M385"/>
  <c r="K400"/>
  <c r="M400" s="1"/>
  <c r="M401"/>
  <c r="K416"/>
  <c r="M416" s="1"/>
  <c r="M417"/>
  <c r="K440"/>
  <c r="M440" s="1"/>
  <c r="M441"/>
  <c r="M454"/>
  <c r="M456"/>
  <c r="M458"/>
  <c r="M466"/>
  <c r="M467"/>
  <c r="M472"/>
  <c r="M474"/>
  <c r="K476"/>
  <c r="M476" s="1"/>
  <c r="M477"/>
  <c r="M480"/>
  <c r="K482"/>
  <c r="M482" s="1"/>
  <c r="M483"/>
  <c r="K498"/>
  <c r="M498" s="1"/>
  <c r="M499"/>
  <c r="M503"/>
  <c r="M506"/>
  <c r="M509"/>
  <c r="K514"/>
  <c r="M514" s="1"/>
  <c r="M515"/>
  <c r="M518"/>
  <c r="M520"/>
  <c r="M524"/>
  <c r="M526"/>
  <c r="K540"/>
  <c r="M540" s="1"/>
  <c r="M541"/>
  <c r="K558"/>
  <c r="M558" s="1"/>
  <c r="M559"/>
  <c r="K568"/>
  <c r="M568" s="1"/>
  <c r="M569"/>
  <c r="H20"/>
  <c r="H62"/>
  <c r="H71"/>
  <c r="H78"/>
  <c r="H119"/>
  <c r="H216"/>
  <c r="H233"/>
  <c r="H252"/>
  <c r="H281"/>
  <c r="H325"/>
  <c r="H335"/>
  <c r="H346"/>
  <c r="H476"/>
  <c r="H482"/>
  <c r="H498"/>
  <c r="H514"/>
  <c r="H535"/>
  <c r="H377"/>
  <c r="H583"/>
  <c r="K523"/>
  <c r="L106"/>
  <c r="L412"/>
  <c r="L411" s="1"/>
  <c r="L424"/>
  <c r="L423" s="1"/>
  <c r="H122"/>
  <c r="H161"/>
  <c r="L286"/>
  <c r="L285" s="1"/>
  <c r="K70"/>
  <c r="K122"/>
  <c r="L377"/>
  <c r="K387"/>
  <c r="L523"/>
  <c r="L522" s="1"/>
  <c r="K550"/>
  <c r="L257"/>
  <c r="L256" s="1"/>
  <c r="L186"/>
  <c r="L185" s="1"/>
  <c r="L172"/>
  <c r="L171" s="1"/>
  <c r="L142"/>
  <c r="L161"/>
  <c r="L160" s="1"/>
  <c r="L263"/>
  <c r="L583"/>
  <c r="K606"/>
  <c r="H55"/>
  <c r="H142"/>
  <c r="H141" s="1"/>
  <c r="H523"/>
  <c r="H522" s="1"/>
  <c r="H412"/>
  <c r="H411" s="1"/>
  <c r="K412"/>
  <c r="M412" s="1"/>
  <c r="H203"/>
  <c r="L221"/>
  <c r="L122"/>
  <c r="K319"/>
  <c r="H443"/>
  <c r="K161"/>
  <c r="K377"/>
  <c r="L387"/>
  <c r="H502"/>
  <c r="H494"/>
  <c r="H486" s="1"/>
  <c r="H471"/>
  <c r="K353"/>
  <c r="H353"/>
  <c r="H286"/>
  <c r="H221"/>
  <c r="K197"/>
  <c r="H197"/>
  <c r="H134"/>
  <c r="K106"/>
  <c r="H45"/>
  <c r="H44" s="1"/>
  <c r="H35" s="1"/>
  <c r="H34" s="1"/>
  <c r="H236"/>
  <c r="K471"/>
  <c r="L550"/>
  <c r="L549" s="1"/>
  <c r="L572"/>
  <c r="H319"/>
  <c r="H550"/>
  <c r="H549" s="1"/>
  <c r="H545" s="1"/>
  <c r="L56"/>
  <c r="K66"/>
  <c r="L236"/>
  <c r="K300"/>
  <c r="L323"/>
  <c r="L471"/>
  <c r="K502"/>
  <c r="H186"/>
  <c r="L197"/>
  <c r="L184" s="1"/>
  <c r="L502"/>
  <c r="L501" s="1"/>
  <c r="K578"/>
  <c r="L578"/>
  <c r="L577" s="1"/>
  <c r="K583"/>
  <c r="K577" s="1"/>
  <c r="H98"/>
  <c r="H172"/>
  <c r="H387"/>
  <c r="H594"/>
  <c r="H593" s="1"/>
  <c r="H592" s="1"/>
  <c r="L48"/>
  <c r="M48" s="1"/>
  <c r="K55"/>
  <c r="M55" s="1"/>
  <c r="L300"/>
  <c r="L299" s="1"/>
  <c r="L298" s="1"/>
  <c r="L353"/>
  <c r="L352" s="1"/>
  <c r="L351" s="1"/>
  <c r="H66"/>
  <c r="H257"/>
  <c r="H267"/>
  <c r="H263" s="1"/>
  <c r="H562"/>
  <c r="H561" s="1"/>
  <c r="L25"/>
  <c r="L24" s="1"/>
  <c r="L23" s="1"/>
  <c r="K45"/>
  <c r="K44" s="1"/>
  <c r="L66"/>
  <c r="L70"/>
  <c r="K92"/>
  <c r="M92" s="1"/>
  <c r="L89"/>
  <c r="K98"/>
  <c r="L98"/>
  <c r="K142"/>
  <c r="K141" s="1"/>
  <c r="K203"/>
  <c r="K221"/>
  <c r="L571"/>
  <c r="K613"/>
  <c r="L603"/>
  <c r="H70"/>
  <c r="H106"/>
  <c r="H300"/>
  <c r="H403"/>
  <c r="H424"/>
  <c r="H423" s="1"/>
  <c r="H577"/>
  <c r="K172"/>
  <c r="K186"/>
  <c r="M186" s="1"/>
  <c r="L203"/>
  <c r="L202" s="1"/>
  <c r="K257"/>
  <c r="K267"/>
  <c r="K276"/>
  <c r="M276" s="1"/>
  <c r="K281"/>
  <c r="L319"/>
  <c r="L293" s="1"/>
  <c r="K336"/>
  <c r="K371"/>
  <c r="K403"/>
  <c r="L403"/>
  <c r="L376" s="1"/>
  <c r="K424"/>
  <c r="K433"/>
  <c r="M433" s="1"/>
  <c r="K443"/>
  <c r="L443"/>
  <c r="L439" s="1"/>
  <c r="K479"/>
  <c r="M479" s="1"/>
  <c r="K495"/>
  <c r="M495" s="1"/>
  <c r="K517"/>
  <c r="L517"/>
  <c r="K535"/>
  <c r="M535" s="1"/>
  <c r="L545"/>
  <c r="L544" s="1"/>
  <c r="K562"/>
  <c r="M562" s="1"/>
  <c r="K563"/>
  <c r="M563" s="1"/>
  <c r="L566"/>
  <c r="H572"/>
  <c r="H571" s="1"/>
  <c r="H566"/>
  <c r="H567"/>
  <c r="K179"/>
  <c r="M179" s="1"/>
  <c r="K171"/>
  <c r="K411"/>
  <c r="M411" s="1"/>
  <c r="K236"/>
  <c r="K285"/>
  <c r="M285" s="1"/>
  <c r="K341"/>
  <c r="M341" s="1"/>
  <c r="K501"/>
  <c r="M501" s="1"/>
  <c r="K549"/>
  <c r="K573"/>
  <c r="M573" s="1"/>
  <c r="K494"/>
  <c r="K557"/>
  <c r="M557" s="1"/>
  <c r="K567"/>
  <c r="M567" s="1"/>
  <c r="K593"/>
  <c r="M593" s="1"/>
  <c r="K595"/>
  <c r="M595" s="1"/>
  <c r="M549" l="1"/>
  <c r="L513"/>
  <c r="H362"/>
  <c r="M363"/>
  <c r="L362"/>
  <c r="M362" s="1"/>
  <c r="L350"/>
  <c r="K324"/>
  <c r="M324" s="1"/>
  <c r="K19"/>
  <c r="M19" s="1"/>
  <c r="K566"/>
  <c r="M566" s="1"/>
  <c r="L543"/>
  <c r="K572"/>
  <c r="K539"/>
  <c r="M539" s="1"/>
  <c r="K423"/>
  <c r="M423" s="1"/>
  <c r="M171"/>
  <c r="M172"/>
  <c r="M583"/>
  <c r="M106"/>
  <c r="M377"/>
  <c r="L255"/>
  <c r="L74"/>
  <c r="H74"/>
  <c r="L141"/>
  <c r="L132" s="1"/>
  <c r="H485"/>
  <c r="M494"/>
  <c r="K486"/>
  <c r="K345"/>
  <c r="M345" s="1"/>
  <c r="L421"/>
  <c r="L422"/>
  <c r="M424"/>
  <c r="K439"/>
  <c r="M577"/>
  <c r="M572"/>
  <c r="K328"/>
  <c r="M328" s="1"/>
  <c r="K294"/>
  <c r="M294" s="1"/>
  <c r="K185"/>
  <c r="M185" s="1"/>
  <c r="K25"/>
  <c r="M25" s="1"/>
  <c r="K61"/>
  <c r="M61" s="1"/>
  <c r="L220"/>
  <c r="L214" s="1"/>
  <c r="K599"/>
  <c r="M599" s="1"/>
  <c r="K133"/>
  <c r="M133" s="1"/>
  <c r="M267"/>
  <c r="M236"/>
  <c r="M221"/>
  <c r="M161"/>
  <c r="L45"/>
  <c r="H513"/>
  <c r="K370"/>
  <c r="M370" s="1"/>
  <c r="M371"/>
  <c r="M142"/>
  <c r="M98"/>
  <c r="M45"/>
  <c r="H256"/>
  <c r="H185"/>
  <c r="K299"/>
  <c r="M300"/>
  <c r="M66"/>
  <c r="H501"/>
  <c r="H202"/>
  <c r="H24"/>
  <c r="M70"/>
  <c r="H280"/>
  <c r="K251"/>
  <c r="M252"/>
  <c r="K215"/>
  <c r="M215" s="1"/>
  <c r="M216"/>
  <c r="H539"/>
  <c r="H341"/>
  <c r="H328"/>
  <c r="H294"/>
  <c r="M517"/>
  <c r="M443"/>
  <c r="M403"/>
  <c r="K335"/>
  <c r="M336"/>
  <c r="K280"/>
  <c r="M280" s="1"/>
  <c r="M281"/>
  <c r="K256"/>
  <c r="M256" s="1"/>
  <c r="M257"/>
  <c r="H299"/>
  <c r="K612"/>
  <c r="M613"/>
  <c r="K202"/>
  <c r="M202" s="1"/>
  <c r="M203"/>
  <c r="H171"/>
  <c r="M578"/>
  <c r="M502"/>
  <c r="M471"/>
  <c r="H133"/>
  <c r="M197"/>
  <c r="H285"/>
  <c r="K352"/>
  <c r="M353"/>
  <c r="M319"/>
  <c r="K605"/>
  <c r="M606"/>
  <c r="M550"/>
  <c r="M387"/>
  <c r="M122"/>
  <c r="K522"/>
  <c r="M523"/>
  <c r="H345"/>
  <c r="H334"/>
  <c r="H324"/>
  <c r="H251"/>
  <c r="H215"/>
  <c r="H61"/>
  <c r="H19"/>
  <c r="H179"/>
  <c r="M286"/>
  <c r="M56"/>
  <c r="K184"/>
  <c r="M184" s="1"/>
  <c r="H439"/>
  <c r="H376"/>
  <c r="H375" s="1"/>
  <c r="H352"/>
  <c r="H351" s="1"/>
  <c r="H350" s="1"/>
  <c r="H349" s="1"/>
  <c r="H220"/>
  <c r="K89"/>
  <c r="M89" s="1"/>
  <c r="H543"/>
  <c r="H544"/>
  <c r="L375"/>
  <c r="K263"/>
  <c r="M263" s="1"/>
  <c r="K561"/>
  <c r="M561" s="1"/>
  <c r="K376"/>
  <c r="M376" s="1"/>
  <c r="K571"/>
  <c r="M571" s="1"/>
  <c r="K545"/>
  <c r="M545" s="1"/>
  <c r="K538"/>
  <c r="M538" s="1"/>
  <c r="L159"/>
  <c r="K132"/>
  <c r="K592"/>
  <c r="M592" s="1"/>
  <c r="K220"/>
  <c r="M220" s="1"/>
  <c r="K160"/>
  <c r="M160" s="1"/>
  <c r="L349" l="1"/>
  <c r="K18"/>
  <c r="M18" s="1"/>
  <c r="K24"/>
  <c r="M24" s="1"/>
  <c r="K340"/>
  <c r="M340" s="1"/>
  <c r="H255"/>
  <c r="M141"/>
  <c r="L44"/>
  <c r="L35" s="1"/>
  <c r="L34" s="1"/>
  <c r="K74"/>
  <c r="M132"/>
  <c r="K485"/>
  <c r="M485" s="1"/>
  <c r="M486"/>
  <c r="M439"/>
  <c r="H422"/>
  <c r="H421"/>
  <c r="H184"/>
  <c r="K60"/>
  <c r="M60" s="1"/>
  <c r="H132"/>
  <c r="K598"/>
  <c r="M598" s="1"/>
  <c r="M612"/>
  <c r="K611"/>
  <c r="M611" s="1"/>
  <c r="H340"/>
  <c r="H23"/>
  <c r="M299"/>
  <c r="K298"/>
  <c r="H18"/>
  <c r="H60"/>
  <c r="H250"/>
  <c r="H323"/>
  <c r="M522"/>
  <c r="K513"/>
  <c r="K421" s="1"/>
  <c r="K604"/>
  <c r="M605"/>
  <c r="M352"/>
  <c r="K351"/>
  <c r="K350" s="1"/>
  <c r="H160"/>
  <c r="H298"/>
  <c r="M335"/>
  <c r="K334"/>
  <c r="H538"/>
  <c r="K250"/>
  <c r="M250" s="1"/>
  <c r="M251"/>
  <c r="M44"/>
  <c r="K35"/>
  <c r="M74"/>
  <c r="K375"/>
  <c r="M375" s="1"/>
  <c r="K349"/>
  <c r="K255"/>
  <c r="M255" s="1"/>
  <c r="K59"/>
  <c r="M59" s="1"/>
  <c r="K544"/>
  <c r="M544" s="1"/>
  <c r="K159"/>
  <c r="M159" s="1"/>
  <c r="K23"/>
  <c r="M23" s="1"/>
  <c r="K214" l="1"/>
  <c r="M214" s="1"/>
  <c r="L16"/>
  <c r="L617" s="1"/>
  <c r="L17"/>
  <c r="K543"/>
  <c r="M543" s="1"/>
  <c r="K422"/>
  <c r="M422" s="1"/>
  <c r="M334"/>
  <c r="K323"/>
  <c r="M323" s="1"/>
  <c r="M604"/>
  <c r="K603"/>
  <c r="M603" s="1"/>
  <c r="H59"/>
  <c r="M35"/>
  <c r="K34"/>
  <c r="M34" s="1"/>
  <c r="H293"/>
  <c r="M351"/>
  <c r="M350"/>
  <c r="M513"/>
  <c r="M421"/>
  <c r="H214"/>
  <c r="M298"/>
  <c r="K293"/>
  <c r="M293" s="1"/>
  <c r="H159"/>
  <c r="M349"/>
  <c r="K17" l="1"/>
  <c r="M17" s="1"/>
  <c r="K16"/>
  <c r="K617" s="1"/>
  <c r="M16"/>
  <c r="M617" s="1"/>
  <c r="H16"/>
  <c r="H617" s="1"/>
  <c r="H621" s="1"/>
  <c r="H17"/>
  <c r="K621"/>
  <c r="J615"/>
  <c r="I614"/>
  <c r="I613" s="1"/>
  <c r="I612" s="1"/>
  <c r="I611" s="1"/>
  <c r="J610"/>
  <c r="I609"/>
  <c r="J609" s="1"/>
  <c r="J608"/>
  <c r="I607"/>
  <c r="J607" s="1"/>
  <c r="J602"/>
  <c r="I601"/>
  <c r="J601" s="1"/>
  <c r="J597"/>
  <c r="I596"/>
  <c r="J596" s="1"/>
  <c r="J591"/>
  <c r="I590"/>
  <c r="J590" s="1"/>
  <c r="J587"/>
  <c r="I586"/>
  <c r="J586" s="1"/>
  <c r="J585"/>
  <c r="I584"/>
  <c r="J584" s="1"/>
  <c r="J582"/>
  <c r="I581"/>
  <c r="J581" s="1"/>
  <c r="J580"/>
  <c r="I579"/>
  <c r="J576"/>
  <c r="I575"/>
  <c r="J575" s="1"/>
  <c r="J570"/>
  <c r="I569"/>
  <c r="J569" s="1"/>
  <c r="J565"/>
  <c r="I564"/>
  <c r="J564" s="1"/>
  <c r="J560"/>
  <c r="I559"/>
  <c r="I558" s="1"/>
  <c r="I557" s="1"/>
  <c r="J556"/>
  <c r="J555"/>
  <c r="J554"/>
  <c r="I553"/>
  <c r="J553" s="1"/>
  <c r="J552"/>
  <c r="I551"/>
  <c r="J548"/>
  <c r="I547"/>
  <c r="I546" s="1"/>
  <c r="I541"/>
  <c r="I536"/>
  <c r="I531"/>
  <c r="I526"/>
  <c r="J526" s="1"/>
  <c r="I524"/>
  <c r="J524" s="1"/>
  <c r="I520"/>
  <c r="J520" s="1"/>
  <c r="I518"/>
  <c r="J518" s="1"/>
  <c r="I515"/>
  <c r="J509"/>
  <c r="I506"/>
  <c r="J506" s="1"/>
  <c r="I503"/>
  <c r="J503" s="1"/>
  <c r="I499"/>
  <c r="I496"/>
  <c r="I483"/>
  <c r="I480"/>
  <c r="I477"/>
  <c r="I474"/>
  <c r="J474" s="1"/>
  <c r="I472"/>
  <c r="J472" s="1"/>
  <c r="J468"/>
  <c r="I467"/>
  <c r="J465"/>
  <c r="I464"/>
  <c r="I463" s="1"/>
  <c r="J462"/>
  <c r="I461"/>
  <c r="I460" s="1"/>
  <c r="J459"/>
  <c r="I458"/>
  <c r="J458" s="1"/>
  <c r="J457"/>
  <c r="I456"/>
  <c r="J456" s="1"/>
  <c r="J455"/>
  <c r="I454"/>
  <c r="J454" s="1"/>
  <c r="J453"/>
  <c r="I452"/>
  <c r="J452" s="1"/>
  <c r="J451"/>
  <c r="I450"/>
  <c r="J450" s="1"/>
  <c r="J449"/>
  <c r="I448"/>
  <c r="J448" s="1"/>
  <c r="J447"/>
  <c r="I446"/>
  <c r="J446" s="1"/>
  <c r="J445"/>
  <c r="I444"/>
  <c r="J442"/>
  <c r="I441"/>
  <c r="I440" s="1"/>
  <c r="J440" s="1"/>
  <c r="J438"/>
  <c r="I437"/>
  <c r="I436" s="1"/>
  <c r="J436" s="1"/>
  <c r="J435"/>
  <c r="I434"/>
  <c r="I433" s="1"/>
  <c r="J433" s="1"/>
  <c r="J432"/>
  <c r="I431"/>
  <c r="J431" s="1"/>
  <c r="J430"/>
  <c r="I429"/>
  <c r="J429" s="1"/>
  <c r="J428"/>
  <c r="I427"/>
  <c r="J427" s="1"/>
  <c r="J426"/>
  <c r="I425"/>
  <c r="J420"/>
  <c r="J419"/>
  <c r="J418"/>
  <c r="I417"/>
  <c r="I416" s="1"/>
  <c r="J416" s="1"/>
  <c r="J415"/>
  <c r="I414"/>
  <c r="I413" s="1"/>
  <c r="J410"/>
  <c r="I409"/>
  <c r="I408" s="1"/>
  <c r="J408" s="1"/>
  <c r="J407"/>
  <c r="I406"/>
  <c r="J406" s="1"/>
  <c r="J405"/>
  <c r="I404"/>
  <c r="J402"/>
  <c r="I401"/>
  <c r="I400" s="1"/>
  <c r="J400" s="1"/>
  <c r="J399"/>
  <c r="I398"/>
  <c r="J398" s="1"/>
  <c r="J397"/>
  <c r="I396"/>
  <c r="J396" s="1"/>
  <c r="J395"/>
  <c r="I394"/>
  <c r="J394" s="1"/>
  <c r="J393"/>
  <c r="I392"/>
  <c r="J392" s="1"/>
  <c r="J391"/>
  <c r="I390"/>
  <c r="J390" s="1"/>
  <c r="J389"/>
  <c r="I388"/>
  <c r="J388" s="1"/>
  <c r="J386"/>
  <c r="I385"/>
  <c r="I384" s="1"/>
  <c r="J384" s="1"/>
  <c r="J383"/>
  <c r="I382"/>
  <c r="J382" s="1"/>
  <c r="J381"/>
  <c r="I380"/>
  <c r="J380" s="1"/>
  <c r="J379"/>
  <c r="I378"/>
  <c r="J378" s="1"/>
  <c r="J374"/>
  <c r="J373"/>
  <c r="I372"/>
  <c r="I371" s="1"/>
  <c r="J361"/>
  <c r="I360"/>
  <c r="J360" s="1"/>
  <c r="J359"/>
  <c r="I358"/>
  <c r="J358" s="1"/>
  <c r="J357"/>
  <c r="J356"/>
  <c r="J355"/>
  <c r="I354"/>
  <c r="I347"/>
  <c r="I343"/>
  <c r="I336"/>
  <c r="I326"/>
  <c r="I321"/>
  <c r="I317"/>
  <c r="J317" s="1"/>
  <c r="I315"/>
  <c r="J315" s="1"/>
  <c r="I313"/>
  <c r="J313" s="1"/>
  <c r="I311"/>
  <c r="J311" s="1"/>
  <c r="I309"/>
  <c r="J309" s="1"/>
  <c r="I307"/>
  <c r="J307" s="1"/>
  <c r="I305"/>
  <c r="J305" s="1"/>
  <c r="I303"/>
  <c r="J303" s="1"/>
  <c r="I301"/>
  <c r="J301" s="1"/>
  <c r="I296"/>
  <c r="I291"/>
  <c r="J291" s="1"/>
  <c r="I287"/>
  <c r="J287" s="1"/>
  <c r="I282"/>
  <c r="I277"/>
  <c r="I274"/>
  <c r="J274" s="1"/>
  <c r="I272"/>
  <c r="I270"/>
  <c r="J270" s="1"/>
  <c r="I265"/>
  <c r="I261"/>
  <c r="J261" s="1"/>
  <c r="I259"/>
  <c r="I253"/>
  <c r="I247"/>
  <c r="J247" s="1"/>
  <c r="I245"/>
  <c r="J245" s="1"/>
  <c r="I242"/>
  <c r="J242" s="1"/>
  <c r="I239"/>
  <c r="J239" s="1"/>
  <c r="I237"/>
  <c r="J237" s="1"/>
  <c r="I234"/>
  <c r="I231"/>
  <c r="J231" s="1"/>
  <c r="I229"/>
  <c r="J229" s="1"/>
  <c r="I227"/>
  <c r="J227" s="1"/>
  <c r="I225"/>
  <c r="J225" s="1"/>
  <c r="I222"/>
  <c r="J222" s="1"/>
  <c r="I217"/>
  <c r="I209"/>
  <c r="I206"/>
  <c r="J206" s="1"/>
  <c r="I204"/>
  <c r="J204" s="1"/>
  <c r="I200"/>
  <c r="J200" s="1"/>
  <c r="I198"/>
  <c r="J198" s="1"/>
  <c r="I195"/>
  <c r="J195" s="1"/>
  <c r="I193"/>
  <c r="J193" s="1"/>
  <c r="I191"/>
  <c r="J191" s="1"/>
  <c r="I189"/>
  <c r="J189" s="1"/>
  <c r="I187"/>
  <c r="J187" s="1"/>
  <c r="I181"/>
  <c r="I175"/>
  <c r="J175" s="1"/>
  <c r="I173"/>
  <c r="J173" s="1"/>
  <c r="I169"/>
  <c r="J169" s="1"/>
  <c r="I166"/>
  <c r="J166" s="1"/>
  <c r="I164"/>
  <c r="J164" s="1"/>
  <c r="I162"/>
  <c r="J162" s="1"/>
  <c r="I147"/>
  <c r="J147" s="1"/>
  <c r="I145"/>
  <c r="J145" s="1"/>
  <c r="I143"/>
  <c r="J143" s="1"/>
  <c r="I138"/>
  <c r="J138" s="1"/>
  <c r="I135"/>
  <c r="I127"/>
  <c r="J127" s="1"/>
  <c r="I125"/>
  <c r="J125" s="1"/>
  <c r="I123"/>
  <c r="J123" s="1"/>
  <c r="I120"/>
  <c r="I109"/>
  <c r="J109" s="1"/>
  <c r="I107"/>
  <c r="J107" s="1"/>
  <c r="I104"/>
  <c r="J104" s="1"/>
  <c r="I102"/>
  <c r="J102" s="1"/>
  <c r="I99"/>
  <c r="J99" s="1"/>
  <c r="I95"/>
  <c r="J95" s="1"/>
  <c r="I93"/>
  <c r="I90"/>
  <c r="J90" s="1"/>
  <c r="I85"/>
  <c r="I79"/>
  <c r="I76"/>
  <c r="I72"/>
  <c r="I68"/>
  <c r="I63"/>
  <c r="I57"/>
  <c r="I46"/>
  <c r="J46" s="1"/>
  <c r="I41"/>
  <c r="J41" s="1"/>
  <c r="I39"/>
  <c r="J39" s="1"/>
  <c r="I36"/>
  <c r="J36" s="1"/>
  <c r="I32"/>
  <c r="J32" s="1"/>
  <c r="I30"/>
  <c r="J30" s="1"/>
  <c r="I27"/>
  <c r="I21"/>
  <c r="I267" l="1"/>
  <c r="J267" s="1"/>
  <c r="M621"/>
  <c r="M624" s="1"/>
  <c r="I370"/>
  <c r="J370" s="1"/>
  <c r="I363"/>
  <c r="I466"/>
  <c r="J466" s="1"/>
  <c r="I20"/>
  <c r="J21"/>
  <c r="I70"/>
  <c r="J70" s="1"/>
  <c r="J72"/>
  <c r="I134"/>
  <c r="J135"/>
  <c r="I26"/>
  <c r="J26" s="1"/>
  <c r="J27"/>
  <c r="I56"/>
  <c r="J56" s="1"/>
  <c r="J57"/>
  <c r="I66"/>
  <c r="J66" s="1"/>
  <c r="J68"/>
  <c r="I75"/>
  <c r="J75" s="1"/>
  <c r="J76"/>
  <c r="I84"/>
  <c r="J84" s="1"/>
  <c r="J85"/>
  <c r="I92"/>
  <c r="J92" s="1"/>
  <c r="J93"/>
  <c r="I180"/>
  <c r="J181"/>
  <c r="I208"/>
  <c r="J208" s="1"/>
  <c r="J209"/>
  <c r="I257"/>
  <c r="J259"/>
  <c r="I264"/>
  <c r="J264" s="1"/>
  <c r="J265"/>
  <c r="I269"/>
  <c r="J269" s="1"/>
  <c r="J272"/>
  <c r="I276"/>
  <c r="J276" s="1"/>
  <c r="J277"/>
  <c r="I295"/>
  <c r="J296"/>
  <c r="I320"/>
  <c r="J320" s="1"/>
  <c r="J321"/>
  <c r="I329"/>
  <c r="J330"/>
  <c r="I342"/>
  <c r="J343"/>
  <c r="I479"/>
  <c r="J479" s="1"/>
  <c r="J480"/>
  <c r="I495"/>
  <c r="J495" s="1"/>
  <c r="J496"/>
  <c r="I530"/>
  <c r="J531"/>
  <c r="I540"/>
  <c r="J541"/>
  <c r="I62"/>
  <c r="J63"/>
  <c r="I78"/>
  <c r="J78" s="1"/>
  <c r="J79"/>
  <c r="I119"/>
  <c r="J119" s="1"/>
  <c r="J120"/>
  <c r="I216"/>
  <c r="J217"/>
  <c r="I233"/>
  <c r="J233" s="1"/>
  <c r="J234"/>
  <c r="I252"/>
  <c r="J253"/>
  <c r="I281"/>
  <c r="J282"/>
  <c r="I325"/>
  <c r="J326"/>
  <c r="I335"/>
  <c r="J336"/>
  <c r="I346"/>
  <c r="J347"/>
  <c r="I476"/>
  <c r="J476" s="1"/>
  <c r="J477"/>
  <c r="I482"/>
  <c r="J482" s="1"/>
  <c r="J483"/>
  <c r="I498"/>
  <c r="J498" s="1"/>
  <c r="J499"/>
  <c r="I514"/>
  <c r="J514" s="1"/>
  <c r="J515"/>
  <c r="I535"/>
  <c r="J535" s="1"/>
  <c r="J536"/>
  <c r="I203"/>
  <c r="I550"/>
  <c r="I549" s="1"/>
  <c r="J549" s="1"/>
  <c r="I142"/>
  <c r="I141" s="1"/>
  <c r="I562"/>
  <c r="I561" s="1"/>
  <c r="J561" s="1"/>
  <c r="I574"/>
  <c r="I412"/>
  <c r="I411" s="1"/>
  <c r="I67"/>
  <c r="J67" s="1"/>
  <c r="I98"/>
  <c r="J98" s="1"/>
  <c r="I236"/>
  <c r="J236" s="1"/>
  <c r="I589"/>
  <c r="J589" s="1"/>
  <c r="I594"/>
  <c r="J594" s="1"/>
  <c r="I600"/>
  <c r="J600" s="1"/>
  <c r="I71"/>
  <c r="J71" s="1"/>
  <c r="I48"/>
  <c r="J48" s="1"/>
  <c r="I161"/>
  <c r="J161" s="1"/>
  <c r="J372"/>
  <c r="I424"/>
  <c r="I423" s="1"/>
  <c r="I502"/>
  <c r="I523"/>
  <c r="I563"/>
  <c r="J563" s="1"/>
  <c r="I568"/>
  <c r="I567" s="1"/>
  <c r="J567" s="1"/>
  <c r="I573"/>
  <c r="J573" s="1"/>
  <c r="I578"/>
  <c r="J578" s="1"/>
  <c r="I595"/>
  <c r="J595" s="1"/>
  <c r="I606"/>
  <c r="J606" s="1"/>
  <c r="I55"/>
  <c r="J55" s="1"/>
  <c r="I258"/>
  <c r="J258" s="1"/>
  <c r="I286"/>
  <c r="I300"/>
  <c r="I353"/>
  <c r="I352" s="1"/>
  <c r="I351" s="1"/>
  <c r="I403"/>
  <c r="J403" s="1"/>
  <c r="I443"/>
  <c r="J443" s="1"/>
  <c r="J467"/>
  <c r="I517"/>
  <c r="J517" s="1"/>
  <c r="I89"/>
  <c r="J89" s="1"/>
  <c r="I106"/>
  <c r="J106" s="1"/>
  <c r="I122"/>
  <c r="I172"/>
  <c r="I186"/>
  <c r="I197"/>
  <c r="J197" s="1"/>
  <c r="I221"/>
  <c r="I319"/>
  <c r="J319" s="1"/>
  <c r="J354"/>
  <c r="I377"/>
  <c r="I387"/>
  <c r="J387" s="1"/>
  <c r="J404"/>
  <c r="J414"/>
  <c r="J434"/>
  <c r="J444"/>
  <c r="I471"/>
  <c r="J471" s="1"/>
  <c r="I583"/>
  <c r="J614"/>
  <c r="J424"/>
  <c r="J460"/>
  <c r="J371"/>
  <c r="J377"/>
  <c r="J385"/>
  <c r="J401"/>
  <c r="J409"/>
  <c r="J413"/>
  <c r="J417"/>
  <c r="J425"/>
  <c r="J437"/>
  <c r="J441"/>
  <c r="J461"/>
  <c r="J546"/>
  <c r="J558"/>
  <c r="J557"/>
  <c r="J612"/>
  <c r="J463"/>
  <c r="J464"/>
  <c r="J547"/>
  <c r="J551"/>
  <c r="J559"/>
  <c r="J579"/>
  <c r="J613"/>
  <c r="J550" l="1"/>
  <c r="I545"/>
  <c r="I544" s="1"/>
  <c r="J530"/>
  <c r="I522"/>
  <c r="I362"/>
  <c r="J362" s="1"/>
  <c r="J363"/>
  <c r="J562"/>
  <c r="J122"/>
  <c r="I74"/>
  <c r="I25"/>
  <c r="J25" s="1"/>
  <c r="I494"/>
  <c r="J352"/>
  <c r="J74"/>
  <c r="I220"/>
  <c r="J221"/>
  <c r="I185"/>
  <c r="J185" s="1"/>
  <c r="J186"/>
  <c r="I24"/>
  <c r="I285"/>
  <c r="J285" s="1"/>
  <c r="J286"/>
  <c r="I501"/>
  <c r="J501" s="1"/>
  <c r="J502"/>
  <c r="I171"/>
  <c r="J171" s="1"/>
  <c r="J172"/>
  <c r="I299"/>
  <c r="J300"/>
  <c r="J523"/>
  <c r="J141"/>
  <c r="J142"/>
  <c r="I202"/>
  <c r="J202" s="1"/>
  <c r="J203"/>
  <c r="I345"/>
  <c r="J345" s="1"/>
  <c r="J346"/>
  <c r="I334"/>
  <c r="J334" s="1"/>
  <c r="J335"/>
  <c r="I324"/>
  <c r="J325"/>
  <c r="I280"/>
  <c r="J280" s="1"/>
  <c r="J281"/>
  <c r="I251"/>
  <c r="J252"/>
  <c r="I215"/>
  <c r="J215" s="1"/>
  <c r="J216"/>
  <c r="I61"/>
  <c r="J62"/>
  <c r="I539"/>
  <c r="J540"/>
  <c r="I341"/>
  <c r="J342"/>
  <c r="I328"/>
  <c r="J328" s="1"/>
  <c r="J329"/>
  <c r="I294"/>
  <c r="J294" s="1"/>
  <c r="J295"/>
  <c r="I256"/>
  <c r="J256" s="1"/>
  <c r="J257"/>
  <c r="I179"/>
  <c r="J179" s="1"/>
  <c r="J180"/>
  <c r="I133"/>
  <c r="J134"/>
  <c r="I19"/>
  <c r="J20"/>
  <c r="I599"/>
  <c r="J599" s="1"/>
  <c r="J353"/>
  <c r="I605"/>
  <c r="I604" s="1"/>
  <c r="I593"/>
  <c r="J574"/>
  <c r="I572"/>
  <c r="J572" s="1"/>
  <c r="I588"/>
  <c r="J588" s="1"/>
  <c r="I376"/>
  <c r="I349" s="1"/>
  <c r="J568"/>
  <c r="I566"/>
  <c r="J566" s="1"/>
  <c r="I45"/>
  <c r="I263"/>
  <c r="I577"/>
  <c r="J577" s="1"/>
  <c r="J583"/>
  <c r="I439"/>
  <c r="J439" s="1"/>
  <c r="J423"/>
  <c r="J351"/>
  <c r="J611"/>
  <c r="J412"/>
  <c r="I350" l="1"/>
  <c r="J350" s="1"/>
  <c r="J45"/>
  <c r="I44"/>
  <c r="J44" s="1"/>
  <c r="J494"/>
  <c r="I486"/>
  <c r="J605"/>
  <c r="I160"/>
  <c r="J160" s="1"/>
  <c r="I598"/>
  <c r="J598" s="1"/>
  <c r="I184"/>
  <c r="J184" s="1"/>
  <c r="I255"/>
  <c r="J255" s="1"/>
  <c r="J263"/>
  <c r="I18"/>
  <c r="J18" s="1"/>
  <c r="J19"/>
  <c r="J133"/>
  <c r="I132"/>
  <c r="J132" s="1"/>
  <c r="J341"/>
  <c r="I340"/>
  <c r="J340" s="1"/>
  <c r="I538"/>
  <c r="J538" s="1"/>
  <c r="J539"/>
  <c r="I60"/>
  <c r="J61"/>
  <c r="I250"/>
  <c r="J250" s="1"/>
  <c r="J251"/>
  <c r="J324"/>
  <c r="I323"/>
  <c r="J323" s="1"/>
  <c r="J522"/>
  <c r="I513"/>
  <c r="J513" s="1"/>
  <c r="I298"/>
  <c r="J299"/>
  <c r="I23"/>
  <c r="J23" s="1"/>
  <c r="J24"/>
  <c r="J220"/>
  <c r="J593"/>
  <c r="I592"/>
  <c r="J592" s="1"/>
  <c r="I375"/>
  <c r="J375" s="1"/>
  <c r="J349"/>
  <c r="J376"/>
  <c r="I603"/>
  <c r="J603" s="1"/>
  <c r="J604"/>
  <c r="I543"/>
  <c r="J543" s="1"/>
  <c r="I571"/>
  <c r="J571" s="1"/>
  <c r="J544"/>
  <c r="J545"/>
  <c r="J411"/>
  <c r="H173" i="2"/>
  <c r="J173" s="1"/>
  <c r="I214" i="3" l="1"/>
  <c r="J214" s="1"/>
  <c r="I485"/>
  <c r="J485" s="1"/>
  <c r="J486"/>
  <c r="I422"/>
  <c r="J422" s="1"/>
  <c r="I159"/>
  <c r="J159" s="1"/>
  <c r="J298"/>
  <c r="I293"/>
  <c r="J293" s="1"/>
  <c r="I59"/>
  <c r="J59" s="1"/>
  <c r="J60"/>
  <c r="H172" i="2"/>
  <c r="I35" i="3"/>
  <c r="J35" s="1"/>
  <c r="J172" i="2" l="1"/>
  <c r="H171"/>
  <c r="I421" i="3"/>
  <c r="J421" s="1"/>
  <c r="I34"/>
  <c r="J34" s="1"/>
  <c r="I17" l="1"/>
  <c r="J17" s="1"/>
  <c r="I16"/>
  <c r="I617" s="1"/>
  <c r="J16"/>
  <c r="H286" i="2"/>
  <c r="H285" s="1"/>
  <c r="H248"/>
  <c r="J248" s="1"/>
  <c r="H254"/>
  <c r="J254" s="1"/>
  <c r="J285" l="1"/>
  <c r="J286"/>
  <c r="J617" i="3"/>
  <c r="H21" i="2"/>
  <c r="J21" s="1"/>
  <c r="H24"/>
  <c r="J24" s="1"/>
  <c r="H26"/>
  <c r="J26" s="1"/>
  <c r="H33"/>
  <c r="J33" s="1"/>
  <c r="H38"/>
  <c r="J38" s="1"/>
  <c r="H40"/>
  <c r="J40" s="1"/>
  <c r="H51"/>
  <c r="J51" s="1"/>
  <c r="H56"/>
  <c r="J56" s="1"/>
  <c r="H60"/>
  <c r="J60" s="1"/>
  <c r="H63"/>
  <c r="J63" s="1"/>
  <c r="H68"/>
  <c r="J68" s="1"/>
  <c r="H70"/>
  <c r="J70" s="1"/>
  <c r="H74"/>
  <c r="J74" s="1"/>
  <c r="H77"/>
  <c r="J77" s="1"/>
  <c r="H80"/>
  <c r="J80" s="1"/>
  <c r="H98"/>
  <c r="H100"/>
  <c r="J100" s="1"/>
  <c r="H102"/>
  <c r="J102" s="1"/>
  <c r="H131"/>
  <c r="H136"/>
  <c r="J136" s="1"/>
  <c r="H138"/>
  <c r="J138" s="1"/>
  <c r="H166"/>
  <c r="H169"/>
  <c r="H190"/>
  <c r="J190" s="1"/>
  <c r="H192"/>
  <c r="J192" s="1"/>
  <c r="H195"/>
  <c r="H216"/>
  <c r="J216" s="1"/>
  <c r="H240"/>
  <c r="J240" s="1"/>
  <c r="H250"/>
  <c r="J250" s="1"/>
  <c r="H252"/>
  <c r="J252" s="1"/>
  <c r="H266"/>
  <c r="J266" s="1"/>
  <c r="H270"/>
  <c r="J270" s="1"/>
  <c r="H297"/>
  <c r="H302"/>
  <c r="H301" s="1"/>
  <c r="H323"/>
  <c r="H330"/>
  <c r="J169" l="1"/>
  <c r="H168"/>
  <c r="J168" s="1"/>
  <c r="J98"/>
  <c r="H97"/>
  <c r="J97" s="1"/>
  <c r="H329"/>
  <c r="J329" s="1"/>
  <c r="J330"/>
  <c r="H194"/>
  <c r="J194" s="1"/>
  <c r="J195"/>
  <c r="H161"/>
  <c r="J161" s="1"/>
  <c r="J166"/>
  <c r="J301"/>
  <c r="J302"/>
  <c r="H322"/>
  <c r="J322" s="1"/>
  <c r="J323"/>
  <c r="H296"/>
  <c r="J296" s="1"/>
  <c r="J297"/>
  <c r="H125"/>
  <c r="J125" s="1"/>
  <c r="J131"/>
  <c r="H284"/>
  <c r="J284" s="1"/>
  <c r="H187"/>
  <c r="J187" s="1"/>
  <c r="H73"/>
  <c r="J73" s="1"/>
  <c r="H67"/>
  <c r="J67" s="1"/>
  <c r="H247"/>
  <c r="J247" s="1"/>
  <c r="H219"/>
  <c r="J219" s="1"/>
  <c r="J621" i="3"/>
  <c r="J624" s="1"/>
  <c r="H265" i="2"/>
  <c r="J265" s="1"/>
  <c r="H258"/>
  <c r="J258" s="1"/>
  <c r="H239"/>
  <c r="J239" s="1"/>
  <c r="H215"/>
  <c r="J215" s="1"/>
  <c r="H20"/>
  <c r="H269"/>
  <c r="J269" s="1"/>
  <c r="H183"/>
  <c r="H143"/>
  <c r="J143" s="1"/>
  <c r="H62"/>
  <c r="J62" s="1"/>
  <c r="H55"/>
  <c r="J55" s="1"/>
  <c r="H50"/>
  <c r="J50" s="1"/>
  <c r="H59"/>
  <c r="H135"/>
  <c r="J135" s="1"/>
  <c r="H107"/>
  <c r="J107" s="1"/>
  <c r="H79"/>
  <c r="J79" s="1"/>
  <c r="H37"/>
  <c r="J37" s="1"/>
  <c r="H54"/>
  <c r="J54" s="1"/>
  <c r="H321" l="1"/>
  <c r="J59"/>
  <c r="H58"/>
  <c r="H179"/>
  <c r="J179" s="1"/>
  <c r="J183"/>
  <c r="H19"/>
  <c r="J19" s="1"/>
  <c r="J20"/>
  <c r="H317"/>
  <c r="J317" s="1"/>
  <c r="J321"/>
  <c r="H272"/>
  <c r="J272" s="1"/>
  <c r="J58"/>
  <c r="H142"/>
  <c r="J142" s="1"/>
  <c r="H229"/>
  <c r="H246"/>
  <c r="H268"/>
  <c r="J268" s="1"/>
  <c r="H152"/>
  <c r="J152" s="1"/>
  <c r="H36"/>
  <c r="J36" s="1"/>
  <c r="H134"/>
  <c r="H49"/>
  <c r="J49" s="1"/>
  <c r="H214"/>
  <c r="H238"/>
  <c r="J238" s="1"/>
  <c r="H257"/>
  <c r="H264"/>
  <c r="J264" s="1"/>
  <c r="H283"/>
  <c r="J283" s="1"/>
  <c r="H186"/>
  <c r="J186" s="1"/>
  <c r="H18" l="1"/>
  <c r="J18" s="1"/>
  <c r="H256"/>
  <c r="J256" s="1"/>
  <c r="J257"/>
  <c r="H210"/>
  <c r="J210" s="1"/>
  <c r="J214"/>
  <c r="H124"/>
  <c r="J124" s="1"/>
  <c r="J134"/>
  <c r="H242"/>
  <c r="J242" s="1"/>
  <c r="J246"/>
  <c r="H218"/>
  <c r="J218" s="1"/>
  <c r="J229"/>
  <c r="H160"/>
  <c r="J160" s="1"/>
  <c r="J171"/>
  <c r="H237"/>
  <c r="J237" s="1"/>
  <c r="H29"/>
  <c r="H263"/>
  <c r="J263" s="1"/>
  <c r="H48"/>
  <c r="J48" s="1"/>
  <c r="H178"/>
  <c r="J178" s="1"/>
  <c r="H17"/>
  <c r="J17" s="1"/>
  <c r="H28" l="1"/>
  <c r="J28" s="1"/>
  <c r="J29"/>
  <c r="H123"/>
  <c r="J123" s="1"/>
  <c r="H47"/>
  <c r="H11" l="1"/>
  <c r="J11" s="1"/>
  <c r="J47"/>
  <c r="H10"/>
  <c r="J10" s="1"/>
  <c r="H554" l="1"/>
  <c r="H559" l="1"/>
  <c r="J554"/>
  <c r="I559" l="1"/>
  <c r="K503" i="1" l="1"/>
  <c r="K505"/>
  <c r="K508"/>
  <c r="K510"/>
  <c r="K516"/>
  <c r="K518"/>
  <c r="K521"/>
  <c r="K523"/>
  <c r="K525"/>
  <c r="K527"/>
  <c r="K533"/>
  <c r="K535"/>
  <c r="K539"/>
  <c r="K529"/>
  <c r="K552"/>
  <c r="K531"/>
  <c r="K537"/>
  <c r="K541"/>
  <c r="K544"/>
  <c r="K543" s="1"/>
  <c r="K555"/>
  <c r="K554" s="1"/>
  <c r="K558"/>
  <c r="K560"/>
  <c r="K565"/>
  <c r="K567"/>
  <c r="K563"/>
  <c r="K569"/>
  <c r="K575"/>
  <c r="K573"/>
  <c r="K513"/>
  <c r="K512" s="1"/>
  <c r="K547"/>
  <c r="K546" s="1"/>
  <c r="K550"/>
  <c r="K549" s="1"/>
  <c r="K578"/>
  <c r="K580"/>
  <c r="K583"/>
  <c r="K585"/>
  <c r="L503"/>
  <c r="L505"/>
  <c r="L508"/>
  <c r="L510"/>
  <c r="L516"/>
  <c r="L518"/>
  <c r="L521"/>
  <c r="L523"/>
  <c r="L525"/>
  <c r="L527"/>
  <c r="L533"/>
  <c r="L535"/>
  <c r="L539"/>
  <c r="L529"/>
  <c r="L552"/>
  <c r="L531"/>
  <c r="L537"/>
  <c r="L541"/>
  <c r="L544"/>
  <c r="L543" s="1"/>
  <c r="L555"/>
  <c r="L554" s="1"/>
  <c r="L558"/>
  <c r="L560"/>
  <c r="L565"/>
  <c r="L567"/>
  <c r="L563"/>
  <c r="L569"/>
  <c r="L575"/>
  <c r="L573"/>
  <c r="L513"/>
  <c r="L512" s="1"/>
  <c r="L547"/>
  <c r="L546" s="1"/>
  <c r="L550"/>
  <c r="L549" s="1"/>
  <c r="L578"/>
  <c r="L580"/>
  <c r="L583"/>
  <c r="L585"/>
  <c r="I503"/>
  <c r="I505"/>
  <c r="I508"/>
  <c r="I510"/>
  <c r="I516"/>
  <c r="I518"/>
  <c r="I521"/>
  <c r="I523"/>
  <c r="I525"/>
  <c r="I527"/>
  <c r="I533"/>
  <c r="I535"/>
  <c r="I539"/>
  <c r="I529"/>
  <c r="I552"/>
  <c r="I531"/>
  <c r="I537"/>
  <c r="I541"/>
  <c r="I544"/>
  <c r="I543" s="1"/>
  <c r="I555"/>
  <c r="I554" s="1"/>
  <c r="I558"/>
  <c r="I560"/>
  <c r="I565"/>
  <c r="I567"/>
  <c r="I563"/>
  <c r="I570"/>
  <c r="I569" s="1"/>
  <c r="I575"/>
  <c r="I573"/>
  <c r="I513"/>
  <c r="I512" s="1"/>
  <c r="I547"/>
  <c r="I546" s="1"/>
  <c r="I550"/>
  <c r="I549" s="1"/>
  <c r="I578"/>
  <c r="I580"/>
  <c r="I583"/>
  <c r="I585"/>
  <c r="K52"/>
  <c r="K54"/>
  <c r="K62"/>
  <c r="K58"/>
  <c r="K60"/>
  <c r="K56"/>
  <c r="K48"/>
  <c r="K50"/>
  <c r="K43"/>
  <c r="J43" s="1"/>
  <c r="K45"/>
  <c r="K40"/>
  <c r="K19"/>
  <c r="K21"/>
  <c r="K25"/>
  <c r="K27"/>
  <c r="K29"/>
  <c r="K31"/>
  <c r="K23"/>
  <c r="K33"/>
  <c r="K35"/>
  <c r="K37"/>
  <c r="K11"/>
  <c r="K10" s="1"/>
  <c r="K14"/>
  <c r="K16"/>
  <c r="K67"/>
  <c r="K71"/>
  <c r="K75"/>
  <c r="K65"/>
  <c r="K69"/>
  <c r="K73"/>
  <c r="K78"/>
  <c r="K81"/>
  <c r="K86"/>
  <c r="K89"/>
  <c r="K91"/>
  <c r="K99"/>
  <c r="K101"/>
  <c r="K103"/>
  <c r="K105"/>
  <c r="K93"/>
  <c r="K95"/>
  <c r="K97"/>
  <c r="K107"/>
  <c r="K125"/>
  <c r="K119"/>
  <c r="K121"/>
  <c r="K129"/>
  <c r="K111"/>
  <c r="K113"/>
  <c r="K115"/>
  <c r="K117"/>
  <c r="K123"/>
  <c r="K127"/>
  <c r="K134"/>
  <c r="K138"/>
  <c r="K136"/>
  <c r="K132"/>
  <c r="K141"/>
  <c r="K143"/>
  <c r="K146"/>
  <c r="K145" s="1"/>
  <c r="K149"/>
  <c r="K152"/>
  <c r="K154"/>
  <c r="K157"/>
  <c r="K159"/>
  <c r="K161"/>
  <c r="K166"/>
  <c r="K164"/>
  <c r="K169"/>
  <c r="K171"/>
  <c r="K174"/>
  <c r="K176"/>
  <c r="K179"/>
  <c r="K195"/>
  <c r="K181"/>
  <c r="K191"/>
  <c r="K183"/>
  <c r="K185"/>
  <c r="K187"/>
  <c r="K189"/>
  <c r="K199"/>
  <c r="K193"/>
  <c r="K197"/>
  <c r="K202"/>
  <c r="K204"/>
  <c r="K211"/>
  <c r="K215"/>
  <c r="K217"/>
  <c r="K219"/>
  <c r="K213"/>
  <c r="K221"/>
  <c r="K223"/>
  <c r="K225"/>
  <c r="K228"/>
  <c r="K230"/>
  <c r="K232"/>
  <c r="K234"/>
  <c r="K240"/>
  <c r="K242"/>
  <c r="K244"/>
  <c r="K250"/>
  <c r="K256"/>
  <c r="K236"/>
  <c r="K238"/>
  <c r="K248"/>
  <c r="K254"/>
  <c r="K246"/>
  <c r="K252"/>
  <c r="K259"/>
  <c r="K261"/>
  <c r="K263"/>
  <c r="K265"/>
  <c r="K268"/>
  <c r="K270"/>
  <c r="K272"/>
  <c r="K274"/>
  <c r="K277"/>
  <c r="K283"/>
  <c r="K289"/>
  <c r="K285"/>
  <c r="K293"/>
  <c r="K281"/>
  <c r="K291"/>
  <c r="K279"/>
  <c r="K287"/>
  <c r="K208"/>
  <c r="K207" s="1"/>
  <c r="K297"/>
  <c r="K299"/>
  <c r="K301"/>
  <c r="K303"/>
  <c r="K305"/>
  <c r="K307"/>
  <c r="K310"/>
  <c r="K312"/>
  <c r="K316"/>
  <c r="K318"/>
  <c r="K328"/>
  <c r="K334"/>
  <c r="K342"/>
  <c r="K346"/>
  <c r="K348"/>
  <c r="K320"/>
  <c r="K324"/>
  <c r="K330"/>
  <c r="K340"/>
  <c r="K344"/>
  <c r="K354"/>
  <c r="K314"/>
  <c r="K322"/>
  <c r="K332"/>
  <c r="K338"/>
  <c r="K326"/>
  <c r="K336"/>
  <c r="K356"/>
  <c r="K350"/>
  <c r="K352"/>
  <c r="K359"/>
  <c r="K363"/>
  <c r="K365"/>
  <c r="K367"/>
  <c r="K369"/>
  <c r="K361"/>
  <c r="K371"/>
  <c r="K373"/>
  <c r="K375"/>
  <c r="K378"/>
  <c r="K377" s="1"/>
  <c r="K384"/>
  <c r="J384" s="1"/>
  <c r="K386"/>
  <c r="K390"/>
  <c r="J390" s="1"/>
  <c r="K392"/>
  <c r="K394"/>
  <c r="J394" s="1"/>
  <c r="K396"/>
  <c r="K398"/>
  <c r="J398" s="1"/>
  <c r="K408"/>
  <c r="K412"/>
  <c r="J412" s="1"/>
  <c r="K416"/>
  <c r="K422"/>
  <c r="J422" s="1"/>
  <c r="K424"/>
  <c r="K432"/>
  <c r="J432" s="1"/>
  <c r="K400"/>
  <c r="K402"/>
  <c r="J402" s="1"/>
  <c r="K404"/>
  <c r="K406"/>
  <c r="J406" s="1"/>
  <c r="K414"/>
  <c r="K418"/>
  <c r="J418" s="1"/>
  <c r="K426"/>
  <c r="K436"/>
  <c r="J436" s="1"/>
  <c r="K442"/>
  <c r="K446"/>
  <c r="J446" s="1"/>
  <c r="K450"/>
  <c r="K388"/>
  <c r="J388" s="1"/>
  <c r="K410"/>
  <c r="K420"/>
  <c r="J420" s="1"/>
  <c r="K428"/>
  <c r="K430"/>
  <c r="J430" s="1"/>
  <c r="K382"/>
  <c r="K434"/>
  <c r="J434" s="1"/>
  <c r="K438"/>
  <c r="K440"/>
  <c r="J440" s="1"/>
  <c r="K444"/>
  <c r="K448"/>
  <c r="J448" s="1"/>
  <c r="K459"/>
  <c r="K461"/>
  <c r="J461" s="1"/>
  <c r="K463"/>
  <c r="K465"/>
  <c r="J465" s="1"/>
  <c r="K473"/>
  <c r="K467"/>
  <c r="J467" s="1"/>
  <c r="K469"/>
  <c r="K471"/>
  <c r="J471" s="1"/>
  <c r="K475"/>
  <c r="K477"/>
  <c r="J477" s="1"/>
  <c r="K481"/>
  <c r="K479"/>
  <c r="J479" s="1"/>
  <c r="K483"/>
  <c r="K489"/>
  <c r="J489" s="1"/>
  <c r="K491"/>
  <c r="K495"/>
  <c r="K497"/>
  <c r="K499"/>
  <c r="K493"/>
  <c r="K453"/>
  <c r="K452" s="1"/>
  <c r="K456"/>
  <c r="K455" s="1"/>
  <c r="K486"/>
  <c r="K485" s="1"/>
  <c r="K589"/>
  <c r="K588" s="1"/>
  <c r="K606"/>
  <c r="K608"/>
  <c r="K604"/>
  <c r="K598"/>
  <c r="K600"/>
  <c r="K602"/>
  <c r="K611"/>
  <c r="K613"/>
  <c r="K615"/>
  <c r="K618"/>
  <c r="K632"/>
  <c r="K634"/>
  <c r="K626"/>
  <c r="K628"/>
  <c r="K630"/>
  <c r="K620"/>
  <c r="K636"/>
  <c r="K622"/>
  <c r="K624"/>
  <c r="K644"/>
  <c r="K643" s="1"/>
  <c r="K647"/>
  <c r="K649"/>
  <c r="K639"/>
  <c r="K641"/>
  <c r="K592"/>
  <c r="K591" s="1"/>
  <c r="K595"/>
  <c r="K594" s="1"/>
  <c r="K653"/>
  <c r="K657"/>
  <c r="K679"/>
  <c r="J679" s="1"/>
  <c r="K665"/>
  <c r="K673"/>
  <c r="K675"/>
  <c r="K677"/>
  <c r="J677" s="1"/>
  <c r="K655"/>
  <c r="K659"/>
  <c r="K669"/>
  <c r="K671"/>
  <c r="K661"/>
  <c r="K663"/>
  <c r="J663" s="1"/>
  <c r="K667"/>
  <c r="K682"/>
  <c r="J682" s="1"/>
  <c r="K684"/>
  <c r="K695"/>
  <c r="K699"/>
  <c r="K705"/>
  <c r="K707"/>
  <c r="K697"/>
  <c r="K701"/>
  <c r="K703"/>
  <c r="K709"/>
  <c r="K711"/>
  <c r="K713"/>
  <c r="K687"/>
  <c r="K693"/>
  <c r="K715"/>
  <c r="J715" s="1"/>
  <c r="K689"/>
  <c r="K691"/>
  <c r="J691" s="1"/>
  <c r="K718"/>
  <c r="K720"/>
  <c r="K722"/>
  <c r="K724"/>
  <c r="J724" s="1"/>
  <c r="K726"/>
  <c r="K728"/>
  <c r="K730"/>
  <c r="K740"/>
  <c r="J740" s="1"/>
  <c r="K742"/>
  <c r="K744"/>
  <c r="K746"/>
  <c r="K748"/>
  <c r="J748" s="1"/>
  <c r="K766"/>
  <c r="K768"/>
  <c r="K770"/>
  <c r="K772"/>
  <c r="J772" s="1"/>
  <c r="K764"/>
  <c r="K750"/>
  <c r="J750" s="1"/>
  <c r="K754"/>
  <c r="K758"/>
  <c r="J758" s="1"/>
  <c r="K762"/>
  <c r="K732"/>
  <c r="J732" s="1"/>
  <c r="K734"/>
  <c r="K736"/>
  <c r="K738"/>
  <c r="K752"/>
  <c r="J752" s="1"/>
  <c r="K756"/>
  <c r="K760"/>
  <c r="J760" s="1"/>
  <c r="K774"/>
  <c r="K779"/>
  <c r="K781"/>
  <c r="K785"/>
  <c r="K783"/>
  <c r="K777"/>
  <c r="L473"/>
  <c r="L475"/>
  <c r="L459"/>
  <c r="L461"/>
  <c r="L463"/>
  <c r="L465"/>
  <c r="L467"/>
  <c r="L469"/>
  <c r="L471"/>
  <c r="L477"/>
  <c r="L481"/>
  <c r="L479"/>
  <c r="L483"/>
  <c r="L384"/>
  <c r="L386"/>
  <c r="L390"/>
  <c r="L392"/>
  <c r="L394"/>
  <c r="L396"/>
  <c r="L398"/>
  <c r="L408"/>
  <c r="L412"/>
  <c r="L416"/>
  <c r="L422"/>
  <c r="L424"/>
  <c r="L432"/>
  <c r="L400"/>
  <c r="L402"/>
  <c r="L404"/>
  <c r="L406"/>
  <c r="L414"/>
  <c r="L418"/>
  <c r="L426"/>
  <c r="L436"/>
  <c r="L442"/>
  <c r="L446"/>
  <c r="L450"/>
  <c r="L388"/>
  <c r="L410"/>
  <c r="L420"/>
  <c r="L428"/>
  <c r="L430"/>
  <c r="L382"/>
  <c r="L434"/>
  <c r="L438"/>
  <c r="L440"/>
  <c r="L444"/>
  <c r="L448"/>
  <c r="L489"/>
  <c r="L491"/>
  <c r="L495"/>
  <c r="L497"/>
  <c r="L499"/>
  <c r="L493"/>
  <c r="L453"/>
  <c r="L452" s="1"/>
  <c r="L456"/>
  <c r="L455" s="1"/>
  <c r="L486"/>
  <c r="L485" s="1"/>
  <c r="L11"/>
  <c r="L10" s="1"/>
  <c r="L14"/>
  <c r="L16"/>
  <c r="L19"/>
  <c r="L21"/>
  <c r="L25"/>
  <c r="L27"/>
  <c r="L29"/>
  <c r="L31"/>
  <c r="L23"/>
  <c r="L33"/>
  <c r="L35"/>
  <c r="L37"/>
  <c r="L40"/>
  <c r="L39" s="1"/>
  <c r="L43"/>
  <c r="L45"/>
  <c r="L52"/>
  <c r="L54"/>
  <c r="L62"/>
  <c r="L58"/>
  <c r="L60"/>
  <c r="L56"/>
  <c r="L48"/>
  <c r="L50"/>
  <c r="L67"/>
  <c r="L71"/>
  <c r="L75"/>
  <c r="L65"/>
  <c r="L69"/>
  <c r="L73"/>
  <c r="L78"/>
  <c r="L77" s="1"/>
  <c r="L81"/>
  <c r="L86"/>
  <c r="L89"/>
  <c r="L91"/>
  <c r="L99"/>
  <c r="L101"/>
  <c r="L103"/>
  <c r="L105"/>
  <c r="L93"/>
  <c r="L95"/>
  <c r="L97"/>
  <c r="L107"/>
  <c r="L125"/>
  <c r="L119"/>
  <c r="L121"/>
  <c r="L129"/>
  <c r="L111"/>
  <c r="L113"/>
  <c r="L115"/>
  <c r="L117"/>
  <c r="L123"/>
  <c r="L127"/>
  <c r="L134"/>
  <c r="L138"/>
  <c r="L136"/>
  <c r="L132"/>
  <c r="L141"/>
  <c r="L143"/>
  <c r="L146"/>
  <c r="L145" s="1"/>
  <c r="L149"/>
  <c r="L148" s="1"/>
  <c r="L152"/>
  <c r="L154"/>
  <c r="L157"/>
  <c r="L159"/>
  <c r="L161"/>
  <c r="L166"/>
  <c r="L164"/>
  <c r="L169"/>
  <c r="L171"/>
  <c r="L174"/>
  <c r="L176"/>
  <c r="L179"/>
  <c r="L195"/>
  <c r="L181"/>
  <c r="L191"/>
  <c r="L183"/>
  <c r="L185"/>
  <c r="L187"/>
  <c r="L189"/>
  <c r="L199"/>
  <c r="L193"/>
  <c r="L197"/>
  <c r="L202"/>
  <c r="L204"/>
  <c r="L211"/>
  <c r="L215"/>
  <c r="L217"/>
  <c r="L219"/>
  <c r="L213"/>
  <c r="L221"/>
  <c r="L223"/>
  <c r="L225"/>
  <c r="L228"/>
  <c r="L230"/>
  <c r="L232"/>
  <c r="L234"/>
  <c r="L240"/>
  <c r="L242"/>
  <c r="L244"/>
  <c r="L250"/>
  <c r="L256"/>
  <c r="L236"/>
  <c r="L238"/>
  <c r="L248"/>
  <c r="L254"/>
  <c r="L246"/>
  <c r="L252"/>
  <c r="L259"/>
  <c r="L261"/>
  <c r="L263"/>
  <c r="L265"/>
  <c r="L268"/>
  <c r="L270"/>
  <c r="L272"/>
  <c r="L274"/>
  <c r="L277"/>
  <c r="L283"/>
  <c r="L289"/>
  <c r="L285"/>
  <c r="L293"/>
  <c r="L281"/>
  <c r="L291"/>
  <c r="L279"/>
  <c r="L287"/>
  <c r="L208"/>
  <c r="L207" s="1"/>
  <c r="L297"/>
  <c r="L299"/>
  <c r="L301"/>
  <c r="L303"/>
  <c r="L305"/>
  <c r="L307"/>
  <c r="L310"/>
  <c r="L312"/>
  <c r="L316"/>
  <c r="L318"/>
  <c r="L328"/>
  <c r="L334"/>
  <c r="L342"/>
  <c r="L346"/>
  <c r="L348"/>
  <c r="L320"/>
  <c r="L324"/>
  <c r="L330"/>
  <c r="L340"/>
  <c r="L344"/>
  <c r="L354"/>
  <c r="L314"/>
  <c r="L322"/>
  <c r="L332"/>
  <c r="L338"/>
  <c r="L326"/>
  <c r="L336"/>
  <c r="L356"/>
  <c r="L350"/>
  <c r="L352"/>
  <c r="L359"/>
  <c r="L363"/>
  <c r="L365"/>
  <c r="L367"/>
  <c r="L369"/>
  <c r="L361"/>
  <c r="L371"/>
  <c r="L373"/>
  <c r="L375"/>
  <c r="L378"/>
  <c r="L377" s="1"/>
  <c r="L589"/>
  <c r="L588" s="1"/>
  <c r="L606"/>
  <c r="L608"/>
  <c r="L604"/>
  <c r="L598"/>
  <c r="L600"/>
  <c r="L602"/>
  <c r="L611"/>
  <c r="L613"/>
  <c r="L615"/>
  <c r="L618"/>
  <c r="L632"/>
  <c r="L634"/>
  <c r="L626"/>
  <c r="L628"/>
  <c r="L630"/>
  <c r="L620"/>
  <c r="L636"/>
  <c r="L622"/>
  <c r="L624"/>
  <c r="L644"/>
  <c r="L643" s="1"/>
  <c r="L647"/>
  <c r="L649"/>
  <c r="L639"/>
  <c r="L641"/>
  <c r="L592"/>
  <c r="L591" s="1"/>
  <c r="L595"/>
  <c r="L594" s="1"/>
  <c r="L653"/>
  <c r="L657"/>
  <c r="L679"/>
  <c r="L665"/>
  <c r="L673"/>
  <c r="L675"/>
  <c r="L677"/>
  <c r="L655"/>
  <c r="L659"/>
  <c r="L669"/>
  <c r="L671"/>
  <c r="L661"/>
  <c r="L663"/>
  <c r="L667"/>
  <c r="L682"/>
  <c r="L684"/>
  <c r="L695"/>
  <c r="L699"/>
  <c r="L705"/>
  <c r="L707"/>
  <c r="L697"/>
  <c r="L701"/>
  <c r="L703"/>
  <c r="L709"/>
  <c r="L711"/>
  <c r="L713"/>
  <c r="L687"/>
  <c r="L693"/>
  <c r="L715"/>
  <c r="L689"/>
  <c r="L691"/>
  <c r="L718"/>
  <c r="L720"/>
  <c r="L722"/>
  <c r="L724"/>
  <c r="L726"/>
  <c r="L728"/>
  <c r="L730"/>
  <c r="L740"/>
  <c r="L742"/>
  <c r="L744"/>
  <c r="L746"/>
  <c r="L748"/>
  <c r="L766"/>
  <c r="L768"/>
  <c r="L770"/>
  <c r="L772"/>
  <c r="L764"/>
  <c r="L750"/>
  <c r="L754"/>
  <c r="L758"/>
  <c r="L762"/>
  <c r="L732"/>
  <c r="L734"/>
  <c r="L736"/>
  <c r="L738"/>
  <c r="L752"/>
  <c r="L756"/>
  <c r="L760"/>
  <c r="L774"/>
  <c r="L779"/>
  <c r="L781"/>
  <c r="L785"/>
  <c r="L783"/>
  <c r="L777"/>
  <c r="I11"/>
  <c r="I14"/>
  <c r="I16"/>
  <c r="I19"/>
  <c r="I21"/>
  <c r="I25"/>
  <c r="I27"/>
  <c r="I29"/>
  <c r="I31"/>
  <c r="I23"/>
  <c r="I33"/>
  <c r="I35"/>
  <c r="I37"/>
  <c r="I40"/>
  <c r="I39" s="1"/>
  <c r="I45"/>
  <c r="I52"/>
  <c r="I54"/>
  <c r="I62"/>
  <c r="I58"/>
  <c r="I60"/>
  <c r="I56"/>
  <c r="I48"/>
  <c r="I50"/>
  <c r="I67"/>
  <c r="I71"/>
  <c r="I75"/>
  <c r="I65"/>
  <c r="I69"/>
  <c r="I73"/>
  <c r="I78"/>
  <c r="I77" s="1"/>
  <c r="I81"/>
  <c r="I86"/>
  <c r="I89"/>
  <c r="I91"/>
  <c r="I99"/>
  <c r="J99" s="1"/>
  <c r="I101"/>
  <c r="J101" s="1"/>
  <c r="I103"/>
  <c r="I105"/>
  <c r="J105" s="1"/>
  <c r="I93"/>
  <c r="I95"/>
  <c r="J95" s="1"/>
  <c r="I97"/>
  <c r="J97" s="1"/>
  <c r="I107"/>
  <c r="J107" s="1"/>
  <c r="I125"/>
  <c r="I119"/>
  <c r="I121"/>
  <c r="I129"/>
  <c r="I111"/>
  <c r="I113"/>
  <c r="I115"/>
  <c r="I117"/>
  <c r="I123"/>
  <c r="I127"/>
  <c r="I134"/>
  <c r="I138"/>
  <c r="I136"/>
  <c r="I132"/>
  <c r="I141"/>
  <c r="I143"/>
  <c r="I146"/>
  <c r="I145" s="1"/>
  <c r="I149"/>
  <c r="I148" s="1"/>
  <c r="I152"/>
  <c r="I154"/>
  <c r="I157"/>
  <c r="I159"/>
  <c r="I161"/>
  <c r="I166"/>
  <c r="I164"/>
  <c r="I169"/>
  <c r="I171"/>
  <c r="I174"/>
  <c r="I176"/>
  <c r="J176" s="1"/>
  <c r="I179"/>
  <c r="I195"/>
  <c r="J195" s="1"/>
  <c r="I181"/>
  <c r="I191"/>
  <c r="J191" s="1"/>
  <c r="I183"/>
  <c r="I185"/>
  <c r="I187"/>
  <c r="I189"/>
  <c r="J189" s="1"/>
  <c r="I199"/>
  <c r="I193"/>
  <c r="J193" s="1"/>
  <c r="I197"/>
  <c r="I202"/>
  <c r="J202" s="1"/>
  <c r="I204"/>
  <c r="I211"/>
  <c r="I215"/>
  <c r="I217"/>
  <c r="J217" s="1"/>
  <c r="I219"/>
  <c r="I213"/>
  <c r="I221"/>
  <c r="I223"/>
  <c r="J223" s="1"/>
  <c r="I225"/>
  <c r="I228"/>
  <c r="I230"/>
  <c r="I232"/>
  <c r="J232" s="1"/>
  <c r="I234"/>
  <c r="I240"/>
  <c r="J240" s="1"/>
  <c r="I242"/>
  <c r="I244"/>
  <c r="I250"/>
  <c r="I256"/>
  <c r="J256" s="1"/>
  <c r="I236"/>
  <c r="I238"/>
  <c r="J238" s="1"/>
  <c r="I248"/>
  <c r="I254"/>
  <c r="J254" s="1"/>
  <c r="I246"/>
  <c r="I252"/>
  <c r="J252" s="1"/>
  <c r="I259"/>
  <c r="I261"/>
  <c r="I263"/>
  <c r="I265"/>
  <c r="J265" s="1"/>
  <c r="I268"/>
  <c r="I270"/>
  <c r="I272"/>
  <c r="I274"/>
  <c r="J274" s="1"/>
  <c r="I277"/>
  <c r="I283"/>
  <c r="J283" s="1"/>
  <c r="I289"/>
  <c r="J289" s="1"/>
  <c r="I285"/>
  <c r="J285" s="1"/>
  <c r="I293"/>
  <c r="J293" s="1"/>
  <c r="I281"/>
  <c r="J281" s="1"/>
  <c r="I291"/>
  <c r="J291" s="1"/>
  <c r="I279"/>
  <c r="I287"/>
  <c r="J287" s="1"/>
  <c r="I208"/>
  <c r="I207" s="1"/>
  <c r="I297"/>
  <c r="I299"/>
  <c r="I301"/>
  <c r="I303"/>
  <c r="I305"/>
  <c r="I307"/>
  <c r="I310"/>
  <c r="I312"/>
  <c r="I316"/>
  <c r="I318"/>
  <c r="I328"/>
  <c r="I334"/>
  <c r="I342"/>
  <c r="I346"/>
  <c r="I348"/>
  <c r="I320"/>
  <c r="I324"/>
  <c r="I330"/>
  <c r="I340"/>
  <c r="I344"/>
  <c r="I354"/>
  <c r="I314"/>
  <c r="I322"/>
  <c r="I332"/>
  <c r="I338"/>
  <c r="I326"/>
  <c r="I336"/>
  <c r="I356"/>
  <c r="I350"/>
  <c r="I352"/>
  <c r="I359"/>
  <c r="I363"/>
  <c r="I365"/>
  <c r="I367"/>
  <c r="I369"/>
  <c r="I361"/>
  <c r="I371"/>
  <c r="I373"/>
  <c r="I375"/>
  <c r="I378"/>
  <c r="I377" s="1"/>
  <c r="I384"/>
  <c r="I386"/>
  <c r="J386" s="1"/>
  <c r="I390"/>
  <c r="I392"/>
  <c r="J392" s="1"/>
  <c r="I394"/>
  <c r="I396"/>
  <c r="J396" s="1"/>
  <c r="I398"/>
  <c r="I408"/>
  <c r="J408" s="1"/>
  <c r="I412"/>
  <c r="I416"/>
  <c r="J416" s="1"/>
  <c r="I422"/>
  <c r="I424"/>
  <c r="J424" s="1"/>
  <c r="I432"/>
  <c r="I400"/>
  <c r="J400" s="1"/>
  <c r="I402"/>
  <c r="I404"/>
  <c r="J404" s="1"/>
  <c r="I406"/>
  <c r="I414"/>
  <c r="J414" s="1"/>
  <c r="I418"/>
  <c r="I426"/>
  <c r="J426" s="1"/>
  <c r="I436"/>
  <c r="I442"/>
  <c r="J442" s="1"/>
  <c r="I446"/>
  <c r="I450"/>
  <c r="J450" s="1"/>
  <c r="I388"/>
  <c r="I410"/>
  <c r="J410" s="1"/>
  <c r="I420"/>
  <c r="I428"/>
  <c r="J428" s="1"/>
  <c r="I430"/>
  <c r="I382"/>
  <c r="J382" s="1"/>
  <c r="I434"/>
  <c r="I438"/>
  <c r="J438" s="1"/>
  <c r="I440"/>
  <c r="I444"/>
  <c r="J444" s="1"/>
  <c r="I448"/>
  <c r="I459"/>
  <c r="J459" s="1"/>
  <c r="I461"/>
  <c r="I463"/>
  <c r="J463" s="1"/>
  <c r="I465"/>
  <c r="I473"/>
  <c r="J473" s="1"/>
  <c r="I467"/>
  <c r="I469"/>
  <c r="J469" s="1"/>
  <c r="I471"/>
  <c r="I475"/>
  <c r="J475" s="1"/>
  <c r="I477"/>
  <c r="I481"/>
  <c r="J481" s="1"/>
  <c r="I479"/>
  <c r="I483"/>
  <c r="J483" s="1"/>
  <c r="I489"/>
  <c r="I491"/>
  <c r="J491" s="1"/>
  <c r="I495"/>
  <c r="I497"/>
  <c r="I499"/>
  <c r="I493"/>
  <c r="J493" s="1"/>
  <c r="I453"/>
  <c r="I452" s="1"/>
  <c r="I456"/>
  <c r="I455" s="1"/>
  <c r="I486"/>
  <c r="I485" s="1"/>
  <c r="I589"/>
  <c r="I588" s="1"/>
  <c r="I606"/>
  <c r="I608"/>
  <c r="I604"/>
  <c r="I598"/>
  <c r="J598" s="1"/>
  <c r="I600"/>
  <c r="I602"/>
  <c r="I611"/>
  <c r="I613"/>
  <c r="J613" s="1"/>
  <c r="I615"/>
  <c r="I618"/>
  <c r="I632"/>
  <c r="I634"/>
  <c r="I626"/>
  <c r="I628"/>
  <c r="I630"/>
  <c r="I620"/>
  <c r="I636"/>
  <c r="I622"/>
  <c r="I624"/>
  <c r="I644"/>
  <c r="I643" s="1"/>
  <c r="I647"/>
  <c r="I649"/>
  <c r="I639"/>
  <c r="I641"/>
  <c r="I592"/>
  <c r="I591"/>
  <c r="I595"/>
  <c r="I594"/>
  <c r="I653"/>
  <c r="I657"/>
  <c r="I679"/>
  <c r="I665"/>
  <c r="I673"/>
  <c r="I675"/>
  <c r="I677"/>
  <c r="I655"/>
  <c r="I659"/>
  <c r="I669"/>
  <c r="I671"/>
  <c r="I661"/>
  <c r="I663"/>
  <c r="I667"/>
  <c r="I682"/>
  <c r="I684"/>
  <c r="I681" s="1"/>
  <c r="I695"/>
  <c r="I699"/>
  <c r="I705"/>
  <c r="I707"/>
  <c r="I697"/>
  <c r="I701"/>
  <c r="I703"/>
  <c r="I709"/>
  <c r="I711"/>
  <c r="I713"/>
  <c r="I687"/>
  <c r="I693"/>
  <c r="I715"/>
  <c r="I689"/>
  <c r="I691"/>
  <c r="I718"/>
  <c r="I720"/>
  <c r="I722"/>
  <c r="I724"/>
  <c r="I726"/>
  <c r="I728"/>
  <c r="I730"/>
  <c r="I740"/>
  <c r="I742"/>
  <c r="I744"/>
  <c r="I746"/>
  <c r="I748"/>
  <c r="I766"/>
  <c r="I768"/>
  <c r="I770"/>
  <c r="I772"/>
  <c r="I764"/>
  <c r="I750"/>
  <c r="I754"/>
  <c r="I758"/>
  <c r="I762"/>
  <c r="I732"/>
  <c r="I734"/>
  <c r="I736"/>
  <c r="I738"/>
  <c r="I752"/>
  <c r="I756"/>
  <c r="I760"/>
  <c r="I774"/>
  <c r="I779"/>
  <c r="I781"/>
  <c r="I785"/>
  <c r="I783"/>
  <c r="I777"/>
  <c r="L84"/>
  <c r="L83" s="1"/>
  <c r="F11"/>
  <c r="F10" s="1"/>
  <c r="F14"/>
  <c r="F16"/>
  <c r="F19"/>
  <c r="F21"/>
  <c r="F25"/>
  <c r="F27"/>
  <c r="F29"/>
  <c r="F31"/>
  <c r="F43"/>
  <c r="F45"/>
  <c r="F42"/>
  <c r="F52"/>
  <c r="F54"/>
  <c r="F62"/>
  <c r="F67"/>
  <c r="F71"/>
  <c r="F75"/>
  <c r="F78"/>
  <c r="F77"/>
  <c r="F81"/>
  <c r="F80"/>
  <c r="F84"/>
  <c r="F83"/>
  <c r="F89"/>
  <c r="F91"/>
  <c r="F88" s="1"/>
  <c r="F134"/>
  <c r="F138"/>
  <c r="F169"/>
  <c r="F171"/>
  <c r="F179"/>
  <c r="F195"/>
  <c r="G11"/>
  <c r="G10"/>
  <c r="G15"/>
  <c r="G14"/>
  <c r="G16"/>
  <c r="G13"/>
  <c r="G19"/>
  <c r="G21"/>
  <c r="G25"/>
  <c r="G28"/>
  <c r="G27" s="1"/>
  <c r="G29"/>
  <c r="G31"/>
  <c r="G43"/>
  <c r="G45"/>
  <c r="G42" s="1"/>
  <c r="G52"/>
  <c r="G54"/>
  <c r="G62"/>
  <c r="G67"/>
  <c r="G71"/>
  <c r="G75"/>
  <c r="G78"/>
  <c r="G77" s="1"/>
  <c r="G82"/>
  <c r="G81" s="1"/>
  <c r="G80" s="1"/>
  <c r="G84"/>
  <c r="G83"/>
  <c r="G89"/>
  <c r="G91"/>
  <c r="G88" s="1"/>
  <c r="G135"/>
  <c r="G134" s="1"/>
  <c r="G138"/>
  <c r="G169"/>
  <c r="G171"/>
  <c r="G168" s="1"/>
  <c r="G179"/>
  <c r="G195"/>
  <c r="H11"/>
  <c r="H10" s="1"/>
  <c r="H14"/>
  <c r="H13" s="1"/>
  <c r="H16"/>
  <c r="H19"/>
  <c r="H21"/>
  <c r="H25"/>
  <c r="H27"/>
  <c r="H29"/>
  <c r="H31"/>
  <c r="H43"/>
  <c r="H42" s="1"/>
  <c r="H45"/>
  <c r="H52"/>
  <c r="H54"/>
  <c r="H62"/>
  <c r="H67"/>
  <c r="H71"/>
  <c r="H75"/>
  <c r="H78"/>
  <c r="H77" s="1"/>
  <c r="H81"/>
  <c r="H80" s="1"/>
  <c r="H84"/>
  <c r="H83" s="1"/>
  <c r="H89"/>
  <c r="H91"/>
  <c r="H134"/>
  <c r="H138"/>
  <c r="H169"/>
  <c r="H171"/>
  <c r="H179"/>
  <c r="H195"/>
  <c r="J12"/>
  <c r="J15"/>
  <c r="J17"/>
  <c r="J20"/>
  <c r="J22"/>
  <c r="J23"/>
  <c r="J24"/>
  <c r="J25"/>
  <c r="J26"/>
  <c r="J28"/>
  <c r="J30"/>
  <c r="J32"/>
  <c r="J34"/>
  <c r="J36"/>
  <c r="J38"/>
  <c r="J41"/>
  <c r="J44"/>
  <c r="J46"/>
  <c r="J49"/>
  <c r="J51"/>
  <c r="J53"/>
  <c r="J55"/>
  <c r="J57"/>
  <c r="J59"/>
  <c r="J61"/>
  <c r="J63"/>
  <c r="J66"/>
  <c r="J68"/>
  <c r="J70"/>
  <c r="J72"/>
  <c r="J74"/>
  <c r="J76"/>
  <c r="J79"/>
  <c r="J81"/>
  <c r="J82"/>
  <c r="I84"/>
  <c r="I83" s="1"/>
  <c r="K84"/>
  <c r="J85"/>
  <c r="J87"/>
  <c r="J89"/>
  <c r="J90"/>
  <c r="J92"/>
  <c r="J94"/>
  <c r="J96"/>
  <c r="J98"/>
  <c r="J100"/>
  <c r="J102"/>
  <c r="J104"/>
  <c r="J106"/>
  <c r="J108"/>
  <c r="J109"/>
  <c r="J111"/>
  <c r="J112"/>
  <c r="J114"/>
  <c r="J116"/>
  <c r="J118"/>
  <c r="J120"/>
  <c r="J122"/>
  <c r="J124"/>
  <c r="J126"/>
  <c r="J128"/>
  <c r="J130"/>
  <c r="J133"/>
  <c r="J134"/>
  <c r="J135"/>
  <c r="J136"/>
  <c r="J137"/>
  <c r="J139"/>
  <c r="J142"/>
  <c r="J144"/>
  <c r="J147"/>
  <c r="J150"/>
  <c r="J153"/>
  <c r="J155"/>
  <c r="J157"/>
  <c r="J158"/>
  <c r="J160"/>
  <c r="J162"/>
  <c r="J165"/>
  <c r="J167"/>
  <c r="J170"/>
  <c r="J172"/>
  <c r="J175"/>
  <c r="J177"/>
  <c r="J180"/>
  <c r="J182"/>
  <c r="J184"/>
  <c r="J185"/>
  <c r="J186"/>
  <c r="J188"/>
  <c r="J190"/>
  <c r="J192"/>
  <c r="J194"/>
  <c r="J196"/>
  <c r="J198"/>
  <c r="J200"/>
  <c r="J203"/>
  <c r="J205"/>
  <c r="F211"/>
  <c r="F215"/>
  <c r="F217"/>
  <c r="F219"/>
  <c r="F228"/>
  <c r="F230"/>
  <c r="F232"/>
  <c r="F234"/>
  <c r="F240"/>
  <c r="F242"/>
  <c r="F244"/>
  <c r="F250"/>
  <c r="F256"/>
  <c r="F259"/>
  <c r="F261"/>
  <c r="F263"/>
  <c r="F268"/>
  <c r="F270"/>
  <c r="F272"/>
  <c r="F277"/>
  <c r="F283"/>
  <c r="F289"/>
  <c r="G211"/>
  <c r="G215"/>
  <c r="G217"/>
  <c r="G219"/>
  <c r="G228"/>
  <c r="G230"/>
  <c r="G232"/>
  <c r="G234"/>
  <c r="G240"/>
  <c r="G242"/>
  <c r="G244"/>
  <c r="G250"/>
  <c r="G256"/>
  <c r="G259"/>
  <c r="G261"/>
  <c r="G263"/>
  <c r="G269"/>
  <c r="G268" s="1"/>
  <c r="G270"/>
  <c r="G272"/>
  <c r="G277"/>
  <c r="G283"/>
  <c r="G289"/>
  <c r="H211"/>
  <c r="H215"/>
  <c r="H217"/>
  <c r="H219"/>
  <c r="H228"/>
  <c r="H230"/>
  <c r="H232"/>
  <c r="H234"/>
  <c r="H240"/>
  <c r="H242"/>
  <c r="H244"/>
  <c r="H250"/>
  <c r="H256"/>
  <c r="H259"/>
  <c r="H261"/>
  <c r="H263"/>
  <c r="H268"/>
  <c r="H270"/>
  <c r="H272"/>
  <c r="H277"/>
  <c r="H283"/>
  <c r="H289"/>
  <c r="J208"/>
  <c r="J209"/>
  <c r="J211"/>
  <c r="J212"/>
  <c r="J213"/>
  <c r="J214"/>
  <c r="J216"/>
  <c r="J218"/>
  <c r="J220"/>
  <c r="J222"/>
  <c r="J224"/>
  <c r="J226"/>
  <c r="J228"/>
  <c r="J229"/>
  <c r="J231"/>
  <c r="J233"/>
  <c r="J235"/>
  <c r="J237"/>
  <c r="J239"/>
  <c r="J241"/>
  <c r="J243"/>
  <c r="J244"/>
  <c r="J245"/>
  <c r="J247"/>
  <c r="J249"/>
  <c r="J251"/>
  <c r="J253"/>
  <c r="J255"/>
  <c r="J257"/>
  <c r="J260"/>
  <c r="J261"/>
  <c r="J262"/>
  <c r="J264"/>
  <c r="J266"/>
  <c r="J269"/>
  <c r="J270"/>
  <c r="J271"/>
  <c r="J273"/>
  <c r="J275"/>
  <c r="J278"/>
  <c r="J279"/>
  <c r="J280"/>
  <c r="F281"/>
  <c r="G281"/>
  <c r="H281"/>
  <c r="J282"/>
  <c r="J284"/>
  <c r="J286"/>
  <c r="J288"/>
  <c r="J290"/>
  <c r="J292"/>
  <c r="J294"/>
  <c r="F297"/>
  <c r="F299"/>
  <c r="F301"/>
  <c r="F310"/>
  <c r="F312"/>
  <c r="F316"/>
  <c r="F318"/>
  <c r="F328"/>
  <c r="F334"/>
  <c r="F342"/>
  <c r="F346"/>
  <c r="F348"/>
  <c r="F359"/>
  <c r="F363"/>
  <c r="F365"/>
  <c r="G297"/>
  <c r="G299"/>
  <c r="G301"/>
  <c r="G310"/>
  <c r="G312"/>
  <c r="G316"/>
  <c r="G318"/>
  <c r="G328"/>
  <c r="G334"/>
  <c r="G342"/>
  <c r="G346"/>
  <c r="G348"/>
  <c r="G359"/>
  <c r="G363"/>
  <c r="G365"/>
  <c r="H297"/>
  <c r="H299"/>
  <c r="H301"/>
  <c r="H310"/>
  <c r="H312"/>
  <c r="H316"/>
  <c r="H318"/>
  <c r="H328"/>
  <c r="H334"/>
  <c r="H342"/>
  <c r="H346"/>
  <c r="H348"/>
  <c r="H359"/>
  <c r="H363"/>
  <c r="H365"/>
  <c r="J298"/>
  <c r="J300"/>
  <c r="J302"/>
  <c r="J304"/>
  <c r="J306"/>
  <c r="J308"/>
  <c r="J311"/>
  <c r="J313"/>
  <c r="J315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8"/>
  <c r="J379"/>
  <c r="F384"/>
  <c r="F386"/>
  <c r="F390"/>
  <c r="F392"/>
  <c r="F394"/>
  <c r="F396"/>
  <c r="F398"/>
  <c r="F408"/>
  <c r="F412"/>
  <c r="F416"/>
  <c r="F422"/>
  <c r="F424"/>
  <c r="F432"/>
  <c r="F459"/>
  <c r="F461"/>
  <c r="F463"/>
  <c r="F465"/>
  <c r="F473"/>
  <c r="F489"/>
  <c r="F491"/>
  <c r="F495"/>
  <c r="F497"/>
  <c r="F499"/>
  <c r="G384"/>
  <c r="G386"/>
  <c r="G390"/>
  <c r="G392"/>
  <c r="G394"/>
  <c r="G397"/>
  <c r="G396" s="1"/>
  <c r="G398"/>
  <c r="G408"/>
  <c r="G412"/>
  <c r="G416"/>
  <c r="G422"/>
  <c r="G424"/>
  <c r="G432"/>
  <c r="G459"/>
  <c r="G461"/>
  <c r="G463"/>
  <c r="G465"/>
  <c r="G473"/>
  <c r="G489"/>
  <c r="G491"/>
  <c r="G495"/>
  <c r="G497"/>
  <c r="G488" s="1"/>
  <c r="G499"/>
  <c r="H384"/>
  <c r="H386"/>
  <c r="H390"/>
  <c r="H392"/>
  <c r="H394"/>
  <c r="H396"/>
  <c r="H398"/>
  <c r="H408"/>
  <c r="H412"/>
  <c r="H416"/>
  <c r="H422"/>
  <c r="H424"/>
  <c r="H432"/>
  <c r="H459"/>
  <c r="H461"/>
  <c r="H463"/>
  <c r="H465"/>
  <c r="H473"/>
  <c r="H489"/>
  <c r="H491"/>
  <c r="H495"/>
  <c r="H497"/>
  <c r="H499"/>
  <c r="J383"/>
  <c r="J385"/>
  <c r="J387"/>
  <c r="J389"/>
  <c r="J391"/>
  <c r="J393"/>
  <c r="J395"/>
  <c r="J397"/>
  <c r="J399"/>
  <c r="J401"/>
  <c r="J403"/>
  <c r="J405"/>
  <c r="J407"/>
  <c r="J409"/>
  <c r="J411"/>
  <c r="J413"/>
  <c r="J415"/>
  <c r="J417"/>
  <c r="J419"/>
  <c r="J421"/>
  <c r="J423"/>
  <c r="J425"/>
  <c r="J427"/>
  <c r="J429"/>
  <c r="J431"/>
  <c r="J433"/>
  <c r="J435"/>
  <c r="J437"/>
  <c r="J439"/>
  <c r="J441"/>
  <c r="J443"/>
  <c r="J445"/>
  <c r="J447"/>
  <c r="J449"/>
  <c r="J451"/>
  <c r="J454"/>
  <c r="J457"/>
  <c r="J460"/>
  <c r="J462"/>
  <c r="J464"/>
  <c r="J466"/>
  <c r="J468"/>
  <c r="J470"/>
  <c r="J472"/>
  <c r="J474"/>
  <c r="J476"/>
  <c r="J478"/>
  <c r="J480"/>
  <c r="J482"/>
  <c r="J484"/>
  <c r="J487"/>
  <c r="J490"/>
  <c r="J492"/>
  <c r="J494"/>
  <c r="J496"/>
  <c r="J498"/>
  <c r="J500"/>
  <c r="F503"/>
  <c r="F502" s="1"/>
  <c r="F516"/>
  <c r="F515" s="1"/>
  <c r="F521"/>
  <c r="F523"/>
  <c r="F525"/>
  <c r="F544"/>
  <c r="F543" s="1"/>
  <c r="F555"/>
  <c r="F554" s="1"/>
  <c r="F558"/>
  <c r="F560"/>
  <c r="F565"/>
  <c r="F567"/>
  <c r="F570"/>
  <c r="F569" s="1"/>
  <c r="F575"/>
  <c r="F572" s="1"/>
  <c r="G503"/>
  <c r="G502" s="1"/>
  <c r="G516"/>
  <c r="G515" s="1"/>
  <c r="G521"/>
  <c r="G523"/>
  <c r="G526"/>
  <c r="G525" s="1"/>
  <c r="G544"/>
  <c r="G543" s="1"/>
  <c r="G555"/>
  <c r="G554" s="1"/>
  <c r="G558"/>
  <c r="G560"/>
  <c r="G565"/>
  <c r="G567"/>
  <c r="G570"/>
  <c r="G569" s="1"/>
  <c r="G575"/>
  <c r="G572" s="1"/>
  <c r="H503"/>
  <c r="H502" s="1"/>
  <c r="H508"/>
  <c r="H507" s="1"/>
  <c r="H516"/>
  <c r="H515" s="1"/>
  <c r="H521"/>
  <c r="H523"/>
  <c r="H525"/>
  <c r="H544"/>
  <c r="H543" s="1"/>
  <c r="H555"/>
  <c r="H554" s="1"/>
  <c r="H558"/>
  <c r="H560"/>
  <c r="H565"/>
  <c r="H567"/>
  <c r="H570"/>
  <c r="H569" s="1"/>
  <c r="H575"/>
  <c r="H572" s="1"/>
  <c r="J503"/>
  <c r="J504"/>
  <c r="J505"/>
  <c r="J506"/>
  <c r="F508"/>
  <c r="G508"/>
  <c r="J508"/>
  <c r="J509"/>
  <c r="F510"/>
  <c r="G510"/>
  <c r="H510"/>
  <c r="J511"/>
  <c r="J514"/>
  <c r="J517"/>
  <c r="J519"/>
  <c r="J522"/>
  <c r="J524"/>
  <c r="J526"/>
  <c r="J528"/>
  <c r="J530"/>
  <c r="J532"/>
  <c r="J534"/>
  <c r="J536"/>
  <c r="J538"/>
  <c r="J540"/>
  <c r="J542"/>
  <c r="J545"/>
  <c r="J548"/>
  <c r="J550"/>
  <c r="J551"/>
  <c r="J553"/>
  <c r="J556"/>
  <c r="J559"/>
  <c r="J561"/>
  <c r="J564"/>
  <c r="J566"/>
  <c r="J568"/>
  <c r="J571"/>
  <c r="J574"/>
  <c r="J576"/>
  <c r="F578"/>
  <c r="G578"/>
  <c r="H578"/>
  <c r="J578"/>
  <c r="J579"/>
  <c r="F580"/>
  <c r="G580"/>
  <c r="H580"/>
  <c r="J580"/>
  <c r="J581"/>
  <c r="F583"/>
  <c r="G583"/>
  <c r="H583"/>
  <c r="J583"/>
  <c r="J584"/>
  <c r="F585"/>
  <c r="G585"/>
  <c r="H585"/>
  <c r="J585"/>
  <c r="J586"/>
  <c r="F589"/>
  <c r="F588" s="1"/>
  <c r="F606"/>
  <c r="F608"/>
  <c r="F611"/>
  <c r="F613"/>
  <c r="F615"/>
  <c r="F618"/>
  <c r="F632"/>
  <c r="F634"/>
  <c r="G589"/>
  <c r="G588" s="1"/>
  <c r="G606"/>
  <c r="G608"/>
  <c r="G611"/>
  <c r="G613"/>
  <c r="G615"/>
  <c r="G618"/>
  <c r="G632"/>
  <c r="G634"/>
  <c r="H589"/>
  <c r="H588" s="1"/>
  <c r="H606"/>
  <c r="H608"/>
  <c r="H611"/>
  <c r="H613"/>
  <c r="H615"/>
  <c r="H618"/>
  <c r="H632"/>
  <c r="H634"/>
  <c r="J590"/>
  <c r="J593"/>
  <c r="J595"/>
  <c r="J596"/>
  <c r="J599"/>
  <c r="J601"/>
  <c r="J603"/>
  <c r="J605"/>
  <c r="J607"/>
  <c r="J609"/>
  <c r="J612"/>
  <c r="J614"/>
  <c r="J616"/>
  <c r="J619"/>
  <c r="J621"/>
  <c r="J623"/>
  <c r="J625"/>
  <c r="J627"/>
  <c r="J629"/>
  <c r="J631"/>
  <c r="J633"/>
  <c r="J635"/>
  <c r="J637"/>
  <c r="J640"/>
  <c r="J642"/>
  <c r="J645"/>
  <c r="J648"/>
  <c r="J649"/>
  <c r="J650"/>
  <c r="F653"/>
  <c r="F657"/>
  <c r="F679"/>
  <c r="F682"/>
  <c r="F684"/>
  <c r="F695"/>
  <c r="F699"/>
  <c r="F705"/>
  <c r="F707"/>
  <c r="F697"/>
  <c r="F718"/>
  <c r="F720"/>
  <c r="F722"/>
  <c r="F724"/>
  <c r="F726"/>
  <c r="F728"/>
  <c r="F730"/>
  <c r="F740"/>
  <c r="F742"/>
  <c r="F744"/>
  <c r="F746"/>
  <c r="F748"/>
  <c r="F766"/>
  <c r="F768"/>
  <c r="F770"/>
  <c r="F772"/>
  <c r="F764"/>
  <c r="F779"/>
  <c r="F781"/>
  <c r="G654"/>
  <c r="G653" s="1"/>
  <c r="G657"/>
  <c r="G679"/>
  <c r="G682"/>
  <c r="G684"/>
  <c r="G696"/>
  <c r="G695" s="1"/>
  <c r="G699"/>
  <c r="G705"/>
  <c r="G708"/>
  <c r="G707" s="1"/>
  <c r="G698"/>
  <c r="G697" s="1"/>
  <c r="G701"/>
  <c r="G718"/>
  <c r="G720"/>
  <c r="G722"/>
  <c r="G724"/>
  <c r="G726"/>
  <c r="G728"/>
  <c r="G730"/>
  <c r="G740"/>
  <c r="G742"/>
  <c r="G744"/>
  <c r="G746"/>
  <c r="G748"/>
  <c r="G766"/>
  <c r="G768"/>
  <c r="G770"/>
  <c r="G772"/>
  <c r="G764"/>
  <c r="G780"/>
  <c r="G779" s="1"/>
  <c r="G781"/>
  <c r="H653"/>
  <c r="H657"/>
  <c r="H679"/>
  <c r="H682"/>
  <c r="H684"/>
  <c r="H695"/>
  <c r="H699"/>
  <c r="H705"/>
  <c r="H707"/>
  <c r="H697"/>
  <c r="H718"/>
  <c r="H720"/>
  <c r="H722"/>
  <c r="H724"/>
  <c r="H726"/>
  <c r="H728"/>
  <c r="H730"/>
  <c r="H740"/>
  <c r="H742"/>
  <c r="H744"/>
  <c r="H746"/>
  <c r="H748"/>
  <c r="H766"/>
  <c r="H768"/>
  <c r="H770"/>
  <c r="H772"/>
  <c r="H764"/>
  <c r="H779"/>
  <c r="H781"/>
  <c r="J653"/>
  <c r="J654"/>
  <c r="J656"/>
  <c r="J658"/>
  <c r="J659"/>
  <c r="J660"/>
  <c r="J662"/>
  <c r="J664"/>
  <c r="J666"/>
  <c r="J668"/>
  <c r="J670"/>
  <c r="J671"/>
  <c r="J672"/>
  <c r="J673"/>
  <c r="J674"/>
  <c r="J676"/>
  <c r="J678"/>
  <c r="J680"/>
  <c r="J683"/>
  <c r="J685"/>
  <c r="J687"/>
  <c r="J688"/>
  <c r="J690"/>
  <c r="J692"/>
  <c r="J694"/>
  <c r="J695"/>
  <c r="J696"/>
  <c r="J697"/>
  <c r="J698"/>
  <c r="J700"/>
  <c r="F701"/>
  <c r="H701"/>
  <c r="J702"/>
  <c r="J703"/>
  <c r="J704"/>
  <c r="J705"/>
  <c r="J706"/>
  <c r="J708"/>
  <c r="J710"/>
  <c r="J711"/>
  <c r="J712"/>
  <c r="J714"/>
  <c r="J716"/>
  <c r="J719"/>
  <c r="J720"/>
  <c r="J721"/>
  <c r="J723"/>
  <c r="J725"/>
  <c r="J727"/>
  <c r="J728"/>
  <c r="J729"/>
  <c r="J731"/>
  <c r="J733"/>
  <c r="J735"/>
  <c r="J736"/>
  <c r="J737"/>
  <c r="J739"/>
  <c r="J741"/>
  <c r="J743"/>
  <c r="J744"/>
  <c r="J745"/>
  <c r="J747"/>
  <c r="J749"/>
  <c r="J751"/>
  <c r="J753"/>
  <c r="J755"/>
  <c r="J757"/>
  <c r="J759"/>
  <c r="J761"/>
  <c r="J763"/>
  <c r="J765"/>
  <c r="J767"/>
  <c r="J768"/>
  <c r="J769"/>
  <c r="J771"/>
  <c r="J773"/>
  <c r="J775"/>
  <c r="J777"/>
  <c r="J778"/>
  <c r="J779"/>
  <c r="J780"/>
  <c r="J782"/>
  <c r="J784"/>
  <c r="J785"/>
  <c r="J786"/>
  <c r="L358" l="1"/>
  <c r="H652"/>
  <c r="H651" s="1"/>
  <c r="J592"/>
  <c r="J589"/>
  <c r="H557"/>
  <c r="J486"/>
  <c r="J456"/>
  <c r="J453"/>
  <c r="J146"/>
  <c r="J171"/>
  <c r="J164"/>
  <c r="J161"/>
  <c r="J152"/>
  <c r="J141"/>
  <c r="J123"/>
  <c r="J115"/>
  <c r="J121"/>
  <c r="J125"/>
  <c r="J93"/>
  <c r="J103"/>
  <c r="J35"/>
  <c r="J29"/>
  <c r="J19"/>
  <c r="J84"/>
  <c r="H131"/>
  <c r="H88"/>
  <c r="J639"/>
  <c r="J647"/>
  <c r="J624"/>
  <c r="J636"/>
  <c r="J630"/>
  <c r="J626"/>
  <c r="J632"/>
  <c r="J615"/>
  <c r="J611"/>
  <c r="J600"/>
  <c r="J604"/>
  <c r="J606"/>
  <c r="J485"/>
  <c r="J452"/>
  <c r="J499"/>
  <c r="J495"/>
  <c r="J316"/>
  <c r="J310"/>
  <c r="J305"/>
  <c r="J301"/>
  <c r="J297"/>
  <c r="I201"/>
  <c r="I151"/>
  <c r="I80"/>
  <c r="J73"/>
  <c r="J65"/>
  <c r="J71"/>
  <c r="J50"/>
  <c r="J56"/>
  <c r="J58"/>
  <c r="J54"/>
  <c r="L681"/>
  <c r="L168"/>
  <c r="L163"/>
  <c r="L156"/>
  <c r="L42"/>
  <c r="L13"/>
  <c r="K638"/>
  <c r="K646"/>
  <c r="J573"/>
  <c r="J569"/>
  <c r="J567"/>
  <c r="J560"/>
  <c r="J541"/>
  <c r="J531"/>
  <c r="J529"/>
  <c r="J535"/>
  <c r="J527"/>
  <c r="J523"/>
  <c r="J518"/>
  <c r="J510"/>
  <c r="L515"/>
  <c r="L502"/>
  <c r="J783"/>
  <c r="J774"/>
  <c r="J738"/>
  <c r="J762"/>
  <c r="J764"/>
  <c r="J766"/>
  <c r="J742"/>
  <c r="J726"/>
  <c r="J718"/>
  <c r="J693"/>
  <c r="J709"/>
  <c r="J707"/>
  <c r="J684"/>
  <c r="J661"/>
  <c r="J655"/>
  <c r="J665"/>
  <c r="J622"/>
  <c r="J628"/>
  <c r="J618"/>
  <c r="J602"/>
  <c r="J608"/>
  <c r="J497"/>
  <c r="J312"/>
  <c r="J303"/>
  <c r="J75"/>
  <c r="J14"/>
  <c r="J48"/>
  <c r="J62"/>
  <c r="J563"/>
  <c r="J558"/>
  <c r="J537"/>
  <c r="J539"/>
  <c r="J525"/>
  <c r="J516"/>
  <c r="H776"/>
  <c r="I638"/>
  <c r="J781"/>
  <c r="J756"/>
  <c r="J734"/>
  <c r="J754"/>
  <c r="J770"/>
  <c r="J746"/>
  <c r="J730"/>
  <c r="J722"/>
  <c r="J689"/>
  <c r="J713"/>
  <c r="J701"/>
  <c r="J699"/>
  <c r="J667"/>
  <c r="J669"/>
  <c r="J675"/>
  <c r="J657"/>
  <c r="J620"/>
  <c r="J634"/>
  <c r="J588"/>
  <c r="J314"/>
  <c r="J307"/>
  <c r="J299"/>
  <c r="J69"/>
  <c r="J67"/>
  <c r="J60"/>
  <c r="J52"/>
  <c r="L572"/>
  <c r="K582"/>
  <c r="K572"/>
  <c r="J572" s="1"/>
  <c r="J565"/>
  <c r="J552"/>
  <c r="J533"/>
  <c r="J521"/>
  <c r="I42"/>
  <c r="J45"/>
  <c r="I13"/>
  <c r="J16"/>
  <c r="I10"/>
  <c r="J10" s="1"/>
  <c r="J11"/>
  <c r="J277"/>
  <c r="J272"/>
  <c r="J268"/>
  <c r="J263"/>
  <c r="J259"/>
  <c r="J246"/>
  <c r="J248"/>
  <c r="J236"/>
  <c r="J250"/>
  <c r="J242"/>
  <c r="J234"/>
  <c r="J230"/>
  <c r="J225"/>
  <c r="J221"/>
  <c r="J219"/>
  <c r="J215"/>
  <c r="J204"/>
  <c r="J197"/>
  <c r="J199"/>
  <c r="J187"/>
  <c r="J183"/>
  <c r="J181"/>
  <c r="J179"/>
  <c r="J174"/>
  <c r="J169"/>
  <c r="J166"/>
  <c r="J159"/>
  <c r="J154"/>
  <c r="K148"/>
  <c r="J149"/>
  <c r="J143"/>
  <c r="J132"/>
  <c r="J138"/>
  <c r="J127"/>
  <c r="J117"/>
  <c r="J113"/>
  <c r="J129"/>
  <c r="K110"/>
  <c r="J119"/>
  <c r="K77"/>
  <c r="J77" s="1"/>
  <c r="J78"/>
  <c r="J37"/>
  <c r="J33"/>
  <c r="J31"/>
  <c r="J27"/>
  <c r="J21"/>
  <c r="K39"/>
  <c r="J40"/>
  <c r="F681"/>
  <c r="J644"/>
  <c r="J641"/>
  <c r="H597"/>
  <c r="G610"/>
  <c r="G597"/>
  <c r="G587" s="1"/>
  <c r="F597"/>
  <c r="J575"/>
  <c r="J570"/>
  <c r="J555"/>
  <c r="J547"/>
  <c r="J544"/>
  <c r="J513"/>
  <c r="J455"/>
  <c r="J377"/>
  <c r="J207"/>
  <c r="I156"/>
  <c r="K168"/>
  <c r="K13"/>
  <c r="I577"/>
  <c r="I507"/>
  <c r="L582"/>
  <c r="K520"/>
  <c r="K515"/>
  <c r="J515" s="1"/>
  <c r="K507"/>
  <c r="H717"/>
  <c r="I296"/>
  <c r="I210"/>
  <c r="I88"/>
  <c r="L258"/>
  <c r="L458"/>
  <c r="K717"/>
  <c r="K681"/>
  <c r="K488"/>
  <c r="K358"/>
  <c r="K258"/>
  <c r="K173"/>
  <c r="K163"/>
  <c r="K151"/>
  <c r="J151" s="1"/>
  <c r="K140"/>
  <c r="J140" s="1"/>
  <c r="K64"/>
  <c r="K42"/>
  <c r="J42" s="1"/>
  <c r="I582"/>
  <c r="J554"/>
  <c r="I520"/>
  <c r="J520" s="1"/>
  <c r="I515"/>
  <c r="L577"/>
  <c r="L557"/>
  <c r="K557"/>
  <c r="K502"/>
  <c r="F686"/>
  <c r="H458"/>
  <c r="G458"/>
  <c r="F488"/>
  <c r="F309"/>
  <c r="F267"/>
  <c r="F227"/>
  <c r="G64"/>
  <c r="G18"/>
  <c r="H610"/>
  <c r="G617"/>
  <c r="F610"/>
  <c r="G562"/>
  <c r="G557"/>
  <c r="F562"/>
  <c r="F520"/>
  <c r="F458"/>
  <c r="H358"/>
  <c r="H296"/>
  <c r="F358"/>
  <c r="F276"/>
  <c r="F258"/>
  <c r="J91"/>
  <c r="J86"/>
  <c r="K83"/>
  <c r="H178"/>
  <c r="F178"/>
  <c r="F131"/>
  <c r="F13"/>
  <c r="I646"/>
  <c r="J646" s="1"/>
  <c r="I227"/>
  <c r="I173"/>
  <c r="J173" s="1"/>
  <c r="I168"/>
  <c r="I163"/>
  <c r="I140"/>
  <c r="I64"/>
  <c r="J64" s="1"/>
  <c r="L638"/>
  <c r="L309"/>
  <c r="L201"/>
  <c r="L151"/>
  <c r="L140"/>
  <c r="L80"/>
  <c r="L64"/>
  <c r="L381"/>
  <c r="K776"/>
  <c r="K686"/>
  <c r="K309"/>
  <c r="K296"/>
  <c r="K295" s="1"/>
  <c r="K178"/>
  <c r="K156"/>
  <c r="J156" s="1"/>
  <c r="I562"/>
  <c r="J543"/>
  <c r="J582"/>
  <c r="J13"/>
  <c r="J681"/>
  <c r="F776"/>
  <c r="F717"/>
  <c r="H488"/>
  <c r="G309"/>
  <c r="H276"/>
  <c r="G276"/>
  <c r="F210"/>
  <c r="H18"/>
  <c r="G131"/>
  <c r="G47"/>
  <c r="F18"/>
  <c r="I717"/>
  <c r="I617"/>
  <c r="I610"/>
  <c r="I597"/>
  <c r="I488"/>
  <c r="I131"/>
  <c r="I18"/>
  <c r="L617"/>
  <c r="K610"/>
  <c r="K201"/>
  <c r="I572"/>
  <c r="I178"/>
  <c r="J178" s="1"/>
  <c r="L652"/>
  <c r="L178"/>
  <c r="L18"/>
  <c r="K597"/>
  <c r="K458"/>
  <c r="J148"/>
  <c r="K88"/>
  <c r="J88" s="1"/>
  <c r="K47"/>
  <c r="H686"/>
  <c r="G776"/>
  <c r="G717"/>
  <c r="H381"/>
  <c r="F381"/>
  <c r="H309"/>
  <c r="F296"/>
  <c r="H258"/>
  <c r="H210"/>
  <c r="G258"/>
  <c r="G210"/>
  <c r="H168"/>
  <c r="H47"/>
  <c r="G178"/>
  <c r="F168"/>
  <c r="F47"/>
  <c r="I776"/>
  <c r="J776" s="1"/>
  <c r="I686"/>
  <c r="I358"/>
  <c r="J358" s="1"/>
  <c r="I110"/>
  <c r="L776"/>
  <c r="L686"/>
  <c r="L646"/>
  <c r="L610"/>
  <c r="L267"/>
  <c r="L210"/>
  <c r="L173"/>
  <c r="L488"/>
  <c r="K276"/>
  <c r="K267"/>
  <c r="K210"/>
  <c r="K80"/>
  <c r="J80" s="1"/>
  <c r="I557"/>
  <c r="J557" s="1"/>
  <c r="I502"/>
  <c r="L507"/>
  <c r="K577"/>
  <c r="K562"/>
  <c r="H681"/>
  <c r="G681"/>
  <c r="G652"/>
  <c r="H562"/>
  <c r="F557"/>
  <c r="G358"/>
  <c r="G296"/>
  <c r="H267"/>
  <c r="H227"/>
  <c r="G267"/>
  <c r="G227"/>
  <c r="J83"/>
  <c r="H64"/>
  <c r="F64"/>
  <c r="I652"/>
  <c r="I47"/>
  <c r="L717"/>
  <c r="L597"/>
  <c r="L296"/>
  <c r="L276"/>
  <c r="L227"/>
  <c r="L131"/>
  <c r="L110"/>
  <c r="L88"/>
  <c r="L47"/>
  <c r="K652"/>
  <c r="K617"/>
  <c r="K381"/>
  <c r="K227"/>
  <c r="J227" s="1"/>
  <c r="K131"/>
  <c r="K18"/>
  <c r="L562"/>
  <c r="L520"/>
  <c r="G686"/>
  <c r="H617"/>
  <c r="F617"/>
  <c r="H520"/>
  <c r="G520"/>
  <c r="G381"/>
  <c r="G380" s="1"/>
  <c r="F652"/>
  <c r="I458"/>
  <c r="I309"/>
  <c r="I276"/>
  <c r="I258"/>
  <c r="J638"/>
  <c r="J145"/>
  <c r="J549"/>
  <c r="I381"/>
  <c r="I267"/>
  <c r="J594"/>
  <c r="J591"/>
  <c r="J643"/>
  <c r="J131"/>
  <c r="J39"/>
  <c r="J47"/>
  <c r="J546"/>
  <c r="J512"/>
  <c r="F651" l="1"/>
  <c r="K380"/>
  <c r="J201"/>
  <c r="F206"/>
  <c r="J458"/>
  <c r="L651"/>
  <c r="J617"/>
  <c r="J168"/>
  <c r="J163"/>
  <c r="J276"/>
  <c r="H501"/>
  <c r="H587"/>
  <c r="I651"/>
  <c r="G206"/>
  <c r="F501"/>
  <c r="G651"/>
  <c r="J577"/>
  <c r="I501"/>
  <c r="L380"/>
  <c r="J110"/>
  <c r="J686"/>
  <c r="H295"/>
  <c r="H380"/>
  <c r="J507"/>
  <c r="L9"/>
  <c r="L787" s="1"/>
  <c r="F9"/>
  <c r="J267"/>
  <c r="G501"/>
  <c r="F587"/>
  <c r="L295"/>
  <c r="J562"/>
  <c r="L501"/>
  <c r="F295"/>
  <c r="F380"/>
  <c r="I9"/>
  <c r="J488"/>
  <c r="J717"/>
  <c r="H9"/>
  <c r="J296"/>
  <c r="J652"/>
  <c r="K651"/>
  <c r="J651" s="1"/>
  <c r="L587"/>
  <c r="G295"/>
  <c r="J502"/>
  <c r="J210"/>
  <c r="K206"/>
  <c r="K587"/>
  <c r="K501"/>
  <c r="J501" s="1"/>
  <c r="J18"/>
  <c r="K9"/>
  <c r="L206"/>
  <c r="J597"/>
  <c r="I587"/>
  <c r="H206"/>
  <c r="J610"/>
  <c r="G9"/>
  <c r="I380"/>
  <c r="J380" s="1"/>
  <c r="J381"/>
  <c r="J258"/>
  <c r="I206"/>
  <c r="J309"/>
  <c r="I295"/>
  <c r="J295" s="1"/>
  <c r="G787" l="1"/>
  <c r="H787"/>
  <c r="F787"/>
  <c r="J9"/>
  <c r="K787"/>
  <c r="J587"/>
  <c r="I787"/>
  <c r="J206"/>
  <c r="J559" i="2" l="1"/>
  <c r="J787" i="1"/>
  <c r="J568" i="2" l="1"/>
</calcChain>
</file>

<file path=xl/comments1.xml><?xml version="1.0" encoding="utf-8"?>
<comments xmlns="http://schemas.openxmlformats.org/spreadsheetml/2006/main">
  <authors>
    <author>fin1</author>
  </authors>
  <commentList>
    <comment ref="G135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67186 Уголь</t>
        </r>
      </text>
    </comment>
    <comment ref="G269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300000- машина</t>
        </r>
      </text>
    </comment>
    <comment ref="G526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 лизинг1374 отходы 750
</t>
        </r>
      </text>
    </comment>
    <comment ref="G654" authorId="0">
      <text>
        <r>
          <rPr>
            <b/>
            <sz val="8"/>
            <color indexed="81"/>
            <rFont val="Tahoma"/>
            <family val="2"/>
            <charset val="204"/>
          </rPr>
          <t>fin1:</t>
        </r>
        <r>
          <rPr>
            <sz val="8"/>
            <color indexed="81"/>
            <rFont val="Tahoma"/>
            <family val="2"/>
            <charset val="204"/>
          </rPr>
          <t xml:space="preserve">
102749 - уголь
</t>
        </r>
      </text>
    </comment>
  </commentList>
</comments>
</file>

<file path=xl/sharedStrings.xml><?xml version="1.0" encoding="utf-8"?>
<sst xmlns="http://schemas.openxmlformats.org/spreadsheetml/2006/main" count="9172" uniqueCount="1201">
  <si>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</si>
  <si>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</si>
  <si>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</si>
  <si>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</si>
  <si>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</si>
  <si>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</si>
  <si>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</si>
  <si>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</si>
  <si>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</si>
  <si>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</si>
  <si>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</si>
  <si>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</si>
  <si>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</si>
  <si>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</si>
  <si>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</si>
  <si>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</si>
  <si>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</si>
  <si>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</si>
  <si>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</si>
  <si>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</si>
  <si>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</si>
  <si>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</si>
  <si>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</si>
  <si>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</si>
  <si>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</si>
  <si>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</si>
  <si>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</si>
  <si>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</si>
  <si>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</si>
  <si>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</si>
  <si>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</si>
  <si>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</si>
  <si>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</si>
  <si>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</si>
  <si>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</si>
  <si>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</si>
  <si>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</si>
  <si>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</si>
  <si>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</si>
  <si>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</si>
  <si>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</si>
  <si>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</si>
  <si>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</si>
  <si>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</si>
  <si>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</si>
  <si>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</si>
  <si>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</si>
  <si>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</si>
  <si>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</si>
  <si>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</si>
  <si>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</si>
  <si>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</si>
  <si>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</si>
  <si>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</si>
  <si>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</si>
  <si>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</si>
  <si>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</si>
  <si>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</si>
  <si>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</si>
  <si>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</si>
  <si>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</si>
  <si>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</si>
  <si>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</si>
  <si>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</si>
  <si>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</si>
  <si>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</si>
  <si>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</si>
  <si>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</si>
  <si>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</si>
  <si>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</si>
  <si>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</si>
  <si>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</si>
  <si>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</si>
  <si>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</si>
  <si>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</si>
  <si>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</si>
  <si>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</si>
  <si>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</si>
  <si>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</si>
  <si>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</si>
  <si>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</si>
  <si>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</si>
  <si>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</si>
  <si>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</si>
  <si>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</si>
  <si>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</si>
  <si>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</si>
  <si>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</si>
  <si>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</si>
  <si>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</si>
  <si>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</si>
  <si>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</si>
  <si>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</si>
  <si>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</si>
  <si>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</si>
  <si>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</si>
  <si>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</si>
  <si>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</si>
  <si>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</si>
  <si>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</si>
  <si>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</si>
  <si>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</si>
  <si>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</si>
  <si>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</si>
  <si>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</si>
  <si>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</si>
  <si>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</si>
  <si>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</si>
  <si>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</si>
  <si>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</si>
  <si>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</si>
  <si>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</si>
  <si>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</si>
  <si>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</si>
  <si>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</si>
  <si>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</si>
  <si>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</si>
  <si>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</si>
  <si>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</si>
  <si>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</si>
  <si>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</si>
  <si>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</si>
  <si>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</si>
  <si>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</si>
  <si>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</si>
  <si>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</si>
  <si>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</si>
  <si>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</si>
  <si>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</si>
  <si>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</si>
  <si>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</si>
  <si>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</si>
  <si>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</si>
  <si>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</si>
  <si>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</si>
  <si>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</si>
  <si>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</si>
  <si>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</si>
  <si>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</si>
  <si>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</si>
  <si>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</si>
  <si>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</si>
  <si>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</si>
  <si>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</si>
  <si>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</si>
  <si>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</si>
  <si>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</si>
  <si>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</si>
  <si>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</si>
  <si>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</si>
  <si>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</si>
  <si>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</si>
  <si>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</si>
  <si>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</si>
  <si>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</si>
  <si>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</si>
  <si>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</si>
  <si>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</si>
  <si>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</si>
  <si>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</si>
  <si>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</si>
  <si>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</si>
  <si>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</si>
  <si>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</si>
  <si>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</si>
  <si>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</si>
  <si>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</si>
  <si>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</si>
  <si>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</si>
  <si>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</si>
  <si>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</si>
  <si>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</si>
  <si>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</si>
  <si>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</si>
  <si>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</si>
  <si>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</si>
  <si>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</si>
  <si>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</si>
  <si>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</si>
  <si>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</si>
  <si>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</si>
  <si>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</si>
  <si>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</si>
  <si>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</si>
  <si>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</si>
  <si>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</si>
  <si>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</si>
  <si>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</si>
  <si>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</si>
  <si>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</si>
  <si>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</si>
  <si>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</si>
  <si>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</si>
  <si>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</si>
  <si>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</si>
  <si>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</si>
  <si>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</si>
  <si>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</si>
  <si>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</si>
  <si>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</si>
  <si>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</si>
  <si>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</si>
  <si>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</si>
  <si>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</si>
  <si>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</si>
  <si>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</si>
  <si>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</si>
  <si>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</si>
  <si>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</si>
  <si>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</si>
  <si>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</si>
  <si>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</si>
  <si>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</si>
  <si>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</si>
  <si>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</si>
  <si>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</si>
  <si>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</si>
  <si>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</si>
  <si>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</si>
  <si>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</si>
  <si>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</si>
  <si>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</si>
  <si>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</si>
  <si>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</si>
  <si>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</si>
  <si>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</si>
  <si>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</si>
  <si>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</si>
  <si>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</si>
  <si>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</si>
  <si>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</si>
  <si>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</si>
  <si>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</si>
  <si>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</si>
  <si>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</si>
  <si>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</si>
  <si>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</si>
  <si>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</si>
  <si>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</si>
  <si>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</si>
  <si>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</si>
  <si>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</si>
  <si>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</si>
  <si>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</si>
  <si>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</si>
  <si>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</si>
  <si>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</si>
  <si>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</si>
  <si>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</si>
  <si>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</si>
  <si>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</si>
  <si>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</si>
  <si>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</si>
  <si>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</si>
  <si>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</si>
  <si>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</si>
  <si>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</si>
  <si>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</si>
  <si>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</si>
  <si>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</si>
  <si>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</si>
  <si>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		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</si>
  <si>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</si>
  <si>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</si>
  <si>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</si>
  <si>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</si>
  <si>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</si>
  <si>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</si>
  <si>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</si>
  <si>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</si>
  <si>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</si>
  <si>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</si>
  <si>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</si>
  <si>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</si>
  <si>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</si>
  <si>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</si>
  <si>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</si>
  <si>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</si>
  <si>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</si>
  <si>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</si>
  <si>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</si>
  <si>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</si>
  <si>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</si>
  <si>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</si>
  <si>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</si>
  <si>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</si>
  <si>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</si>
  <si>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</si>
  <si>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</si>
  <si>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</si>
  <si>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</si>
  <si>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</si>
  <si>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</si>
  <si>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</si>
  <si>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</si>
  <si>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</si>
  <si>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</si>
  <si>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</si>
  <si>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</si>
  <si>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</si>
  <si>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</si>
  <si>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</si>
  <si>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</si>
  <si>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</si>
  <si>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</si>
  <si>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</si>
  <si>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</si>
  <si>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</si>
  <si>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</si>
  <si>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</si>
  <si>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</si>
  <si>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</si>
  <si>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</si>
  <si>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</si>
  <si>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</si>
  <si>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</si>
  <si>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</si>
  <si>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</si>
  <si>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</si>
  <si>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</si>
  <si>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</si>
  <si>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</si>
  <si>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</si>
  <si>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</si>
  <si>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</si>
  <si>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</si>
  <si>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</si>
  <si>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</si>
  <si>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</si>
  <si>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</si>
  <si>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</si>
  <si>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</si>
  <si>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</si>
  <si>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</si>
  <si>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</si>
  <si>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</si>
  <si>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</si>
  <si>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</si>
  <si>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</si>
  <si>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</si>
  <si>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</si>
  <si>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</si>
  <si>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</si>
  <si>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</si>
  <si>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</si>
  <si>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</si>
  <si>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</si>
  <si>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</si>
  <si>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</si>
  <si>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</si>
  <si>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</si>
  <si>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</si>
  <si>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</si>
  <si>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</si>
  <si>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</si>
  <si>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</si>
  <si>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</si>
  <si>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</si>
  <si>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</si>
  <si>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</si>
  <si>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</si>
  <si>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</si>
  <si>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</si>
  <si>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</si>
  <si>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</si>
  <si>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</si>
  <si>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</si>
  <si>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</si>
  <si>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</si>
  <si>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</si>
  <si>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</si>
  <si>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</si>
  <si>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</si>
  <si>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</si>
  <si>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</si>
  <si>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</si>
  <si>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</si>
  <si>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</si>
  <si>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</si>
  <si>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</si>
  <si>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</si>
  <si>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</si>
  <si>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</si>
  <si>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</si>
  <si>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</si>
  <si>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</si>
  <si>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</si>
  <si>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</si>
  <si>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</si>
  <si>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</si>
  <si>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</si>
  <si>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</si>
  <si>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</si>
  <si>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</si>
  <si>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</si>
  <si>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</si>
  <si>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</si>
  <si>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</si>
  <si>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</si>
  <si>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</si>
  <si>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</si>
  <si>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</si>
  <si>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</si>
  <si>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</si>
  <si>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</si>
  <si>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</si>
  <si>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</si>
  <si>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</si>
  <si>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</si>
  <si>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</si>
  <si>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</si>
  <si>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</si>
  <si>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</si>
  <si>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</si>
  <si>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</si>
  <si>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</si>
  <si>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</si>
  <si>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</si>
  <si>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</si>
  <si>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</si>
  <si>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</si>
  <si>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</si>
  <si>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</si>
  <si>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</si>
  <si>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</si>
  <si>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</si>
  <si>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</si>
  <si>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</si>
  <si>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</si>
  <si>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</si>
  <si>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</si>
  <si>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</si>
  <si>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</si>
  <si>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</si>
  <si>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</si>
  <si>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</si>
  <si>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</si>
  <si>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</si>
  <si>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</si>
  <si>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</si>
  <si>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</si>
  <si>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</si>
  <si>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</si>
  <si>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</si>
  <si>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</si>
  <si>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</si>
  <si>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</si>
  <si>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</si>
  <si>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</si>
  <si>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</si>
  <si>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</si>
  <si>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</si>
  <si>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</si>
  <si>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</si>
  <si>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</si>
  <si>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</si>
  <si>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</si>
  <si>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</si>
  <si>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</si>
  <si>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</si>
  <si>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</si>
  <si>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</si>
  <si>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</si>
  <si>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</si>
  <si>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</si>
  <si>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</si>
  <si>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</si>
  <si>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</si>
  <si>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</si>
  <si>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</si>
  <si>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</si>
  <si>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</si>
  <si>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</si>
  <si>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</si>
  <si>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</si>
  <si>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</si>
  <si>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</si>
  <si>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</si>
  <si>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</si>
  <si>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</si>
  <si>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</si>
  <si>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</si>
  <si>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</si>
  <si>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</si>
  <si>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</si>
  <si>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</si>
  <si>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</si>
  <si>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</si>
  <si>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</si>
  <si>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</si>
  <si>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</si>
  <si>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</si>
  <si>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</si>
  <si>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</si>
  <si>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</si>
  <si>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</si>
  <si>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</si>
  <si>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</si>
  <si>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</si>
  <si>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</si>
  <si>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</si>
  <si>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</si>
  <si>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</si>
  <si>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</si>
  <si>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</si>
  <si>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</si>
  <si>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</si>
  <si>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</si>
  <si>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</si>
  <si>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</si>
  <si>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</si>
  <si>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</si>
  <si>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</si>
  <si>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</si>
  <si>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</si>
  <si>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</si>
  <si>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</si>
  <si>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</si>
  <si>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</si>
  <si>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</si>
  <si>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</si>
  <si>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</si>
  <si>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</si>
  <si>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</si>
  <si>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</si>
  <si>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</si>
  <si>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</si>
  <si>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</si>
  <si>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</si>
  <si>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</si>
  <si>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</si>
  <si>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</si>
  <si>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</si>
  <si>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</si>
  <si>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</si>
  <si>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</si>
  <si>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</si>
  <si>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</si>
  <si>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</si>
  <si>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</si>
  <si>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</si>
  <si>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</si>
  <si>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</si>
  <si>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</si>
  <si>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</si>
  <si>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</si>
  <si>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</si>
  <si>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</si>
  <si>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</si>
  <si>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</si>
  <si>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</si>
  <si>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</si>
  <si>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</si>
  <si>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</si>
  <si>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</si>
  <si>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</si>
  <si>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</si>
  <si>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</si>
  <si>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</si>
  <si>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</si>
  <si>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</si>
  <si>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</si>
  <si>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</si>
  <si>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</si>
  <si>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</si>
  <si>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</si>
  <si>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</si>
  <si>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</si>
  <si>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</si>
  <si>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</si>
  <si>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</si>
  <si>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</si>
  <si>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</si>
  <si>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</si>
  <si>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</si>
  <si>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</si>
  <si>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</si>
  <si>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</si>
  <si>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</si>
  <si>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</si>
  <si>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</si>
  <si>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</si>
  <si>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</si>
  <si>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</si>
  <si>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</si>
  <si>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</si>
  <si>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</si>
  <si>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</si>
  <si>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</si>
  <si>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</si>
  <si>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</si>
  <si>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</si>
  <si>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</si>
  <si>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</si>
  <si>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</si>
  <si>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</si>
  <si>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</si>
  <si>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</si>
  <si>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</si>
  <si>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</si>
  <si>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</si>
  <si>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</si>
  <si>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</si>
  <si>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</si>
  <si>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</si>
  <si>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</si>
  <si>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</si>
  <si>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</si>
  <si>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</si>
  <si>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</si>
  <si>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</si>
  <si>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</si>
  <si>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</si>
  <si>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</si>
  <si>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</si>
  <si>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</si>
  <si>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</si>
  <si>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</si>
  <si>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</si>
  <si>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</si>
  <si>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</si>
  <si>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</si>
  <si>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</si>
  <si>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</si>
  <si>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</si>
  <si>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</si>
  <si>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</si>
  <si>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</si>
  <si>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</si>
  <si>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</si>
  <si>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</si>
  <si>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</si>
  <si>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</si>
  <si>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</si>
  <si>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</si>
  <si>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</si>
  <si>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</si>
  <si>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</si>
  <si>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</si>
  <si>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</si>
  <si>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</si>
  <si>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</si>
  <si>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</si>
  <si>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</si>
  <si>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</si>
  <si>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</si>
  <si>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</si>
  <si>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</si>
  <si>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</si>
  <si>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</si>
  <si>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</si>
  <si>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Управление образования и молодежной политики  администрации муниципального образования "Усть-Коксинский район" Республики Алтай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</si>
  <si>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</si>
  <si>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</si>
  <si>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</si>
  <si>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</si>
  <si>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</si>
  <si>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</si>
  <si>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</si>
  <si>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</si>
  <si>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</si>
  <si>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</si>
  <si>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</si>
  <si>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</si>
  <si>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</si>
  <si>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</si>
  <si>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</si>
  <si>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</si>
  <si>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</si>
  <si>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</si>
  <si>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</si>
  <si>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</si>
  <si>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</si>
  <si>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</si>
  <si>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</si>
  <si>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</si>
  <si>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</si>
  <si>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</si>
  <si>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</si>
  <si>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</si>
  <si>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</si>
  <si>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</si>
  <si>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</si>
  <si>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</si>
  <si>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</si>
  <si>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</si>
  <si>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</si>
  <si>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</si>
  <si>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</si>
  <si>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</si>
  <si>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</si>
  <si>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</si>
  <si>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</si>
  <si>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</si>
  <si>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</si>
  <si>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</si>
  <si>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</si>
  <si>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</si>
  <si>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</si>
  <si>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</si>
  <si>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</si>
  <si>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</si>
  <si>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</si>
  <si>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</si>
  <si>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</si>
  <si>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</si>
  <si>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</si>
  <si>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</si>
  <si>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</si>
  <si>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</si>
  <si>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</si>
  <si>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</si>
  <si>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</si>
  <si>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</si>
  <si>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</si>
  <si>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</si>
  <si>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</si>
  <si>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</si>
  <si>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</si>
  <si>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</si>
  <si>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</si>
  <si>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</si>
  <si>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</si>
  <si>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</si>
  <si>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</si>
  <si>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</si>
  <si>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</si>
  <si>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</si>
  <si>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</si>
  <si>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</si>
  <si>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</si>
  <si>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</si>
  <si>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</si>
  <si>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</si>
  <si>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</si>
  <si>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</si>
  <si>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</si>
  <si>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</si>
  <si>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</si>
  <si>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</si>
  <si>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</si>
  <si>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</si>
  <si>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</si>
  <si>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</si>
  <si>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</si>
  <si>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</si>
  <si>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</si>
  <si>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</si>
  <si>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</si>
  <si>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</si>
  <si>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</si>
  <si>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</si>
  <si>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</si>
  <si>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</si>
  <si>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</si>
  <si>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</si>
  <si>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</si>
  <si>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</si>
  <si>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</si>
  <si>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</si>
  <si>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</si>
  <si>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</si>
  <si>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</si>
  <si>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</si>
  <si>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</si>
  <si>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</si>
  <si>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</si>
  <si>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</si>
  <si>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</si>
  <si>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</si>
  <si>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</si>
  <si>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</si>
  <si>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</si>
  <si>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</si>
  <si>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</si>
  <si>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</si>
  <si>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</si>
  <si>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</si>
  <si>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</si>
  <si>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</si>
  <si>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</si>
  <si>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</si>
  <si>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</si>
  <si>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</si>
  <si>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</si>
  <si>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</si>
  <si>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</si>
  <si>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</si>
  <si>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</si>
  <si>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</si>
  <si>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</si>
  <si>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</si>
  <si>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</si>
  <si>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</si>
  <si>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</si>
  <si>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</si>
  <si>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</si>
  <si>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</si>
  <si>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</si>
  <si>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</si>
  <si>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</si>
  <si>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</si>
  <si>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</si>
  <si>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01 3 01 10000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</si>
  <si>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</si>
  <si>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</si>
  <si>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</si>
  <si>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</si>
  <si>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</si>
  <si>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</si>
  <si>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</si>
  <si>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</si>
  <si>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</si>
  <si>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</si>
  <si>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</si>
  <si>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</si>
  <si>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</si>
  <si>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</si>
  <si>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</si>
  <si>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</si>
  <si>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</si>
  <si>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</si>
  <si>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</si>
  <si>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</si>
  <si>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</si>
  <si>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</si>
  <si>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</si>
  <si>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</si>
  <si>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</si>
  <si>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</si>
  <si>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</si>
  <si>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</si>
  <si>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</si>
  <si>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</si>
  <si>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</si>
  <si>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</si>
  <si>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</si>
  <si>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</si>
  <si>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</si>
  <si>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</si>
  <si>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</si>
  <si>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</si>
  <si>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</si>
  <si>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</si>
  <si>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</si>
  <si>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</si>
  <si>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</si>
  <si>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</si>
  <si>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</si>
  <si>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</si>
  <si>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</si>
  <si>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</si>
  <si>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</si>
  <si>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</si>
  <si>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</si>
  <si>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</si>
  <si>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</si>
  <si>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</si>
  <si>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</si>
  <si>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</si>
  <si>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</si>
  <si>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</si>
  <si>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</si>
  <si>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</si>
  <si>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</si>
  <si>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</si>
  <si>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</si>
  <si>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</si>
  <si>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</si>
  <si>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</si>
  <si>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</si>
  <si>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</si>
  <si>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</si>
  <si>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</si>
  <si>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</si>
  <si>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</si>
  <si>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</si>
  <si>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</si>
  <si>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</si>
  <si>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</si>
  <si>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</si>
  <si>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</si>
  <si>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</si>
  <si>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 xml:space="preserve">Расходы на обеспечение функций работников Управления 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</si>
  <si>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</si>
  <si>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</si>
  <si>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</si>
  <si>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</si>
  <si>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</si>
  <si>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</si>
  <si>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</si>
  <si>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</si>
  <si>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</si>
  <si>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</si>
  <si>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</si>
  <si>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</si>
  <si>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</si>
  <si>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</si>
  <si>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</si>
  <si>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</si>
  <si>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</si>
  <si>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</si>
  <si>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</si>
  <si>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</si>
  <si>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</si>
  <si>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</si>
  <si>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</si>
  <si>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</si>
  <si>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</si>
  <si>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</si>
  <si>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</si>
  <si>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</si>
  <si>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</si>
  <si>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</si>
  <si>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</si>
  <si>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</si>
  <si>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</si>
  <si>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</si>
  <si>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</si>
  <si>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</si>
  <si>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</si>
  <si>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</si>
  <si>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</si>
  <si>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</si>
  <si>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</si>
  <si>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</si>
  <si>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04 1 01 03000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</si>
  <si>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</si>
  <si>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</si>
  <si>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</si>
  <si>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</si>
  <si>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</si>
  <si>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</si>
  <si>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</si>
  <si>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</si>
  <si>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</si>
  <si>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</si>
  <si>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</si>
  <si>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</si>
  <si>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</si>
  <si>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</si>
  <si>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</si>
  <si>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</si>
  <si>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</si>
  <si>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</si>
  <si>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</si>
  <si>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</si>
  <si>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</si>
  <si>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</si>
  <si>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</si>
  <si>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</si>
  <si>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</si>
  <si>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</si>
  <si>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</si>
  <si>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</si>
  <si>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</si>
  <si>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</si>
  <si>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</si>
  <si>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</si>
  <si>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</si>
  <si>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</si>
  <si>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</si>
  <si>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</si>
  <si>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</si>
  <si>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</si>
  <si>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</si>
  <si>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</si>
  <si>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</si>
  <si>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</si>
  <si>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</si>
  <si>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</si>
  <si>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</si>
  <si>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</si>
  <si>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</si>
  <si>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</si>
  <si>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</si>
  <si>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</si>
  <si>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</si>
  <si>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</si>
  <si>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</si>
  <si>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</si>
  <si>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</si>
  <si>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</si>
  <si>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</si>
  <si>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02 3 0 603000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</si>
  <si>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</si>
  <si>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</si>
  <si>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</si>
  <si>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</si>
  <si>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</si>
  <si>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</si>
  <si>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</si>
  <si>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</si>
  <si>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</si>
  <si>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</si>
  <si>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</si>
  <si>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</si>
  <si>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</si>
  <si>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</si>
  <si>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Национальная экономика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</si>
  <si>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</si>
  <si>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</si>
  <si>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</si>
  <si>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</si>
  <si>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</si>
  <si>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</si>
  <si>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</si>
  <si>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</si>
  <si>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</si>
  <si>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</si>
  <si>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</si>
  <si>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</si>
  <si>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</si>
  <si>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</si>
  <si>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</si>
  <si>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</si>
  <si>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</si>
  <si>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</si>
  <si>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</si>
  <si>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</si>
  <si>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</si>
  <si>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02 3 07 50140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</si>
  <si>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</si>
  <si>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</si>
  <si>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</si>
  <si>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</si>
  <si>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</si>
  <si>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</si>
  <si>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Основное мероприятие "Развитие общего образования муниципального образования "Усть-Коксинский район"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</si>
  <si>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</si>
  <si>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</si>
  <si>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</si>
  <si>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</si>
  <si>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</si>
  <si>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</si>
  <si>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</si>
  <si>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</si>
  <si>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</si>
  <si>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</si>
  <si>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</si>
  <si>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</si>
  <si>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</si>
  <si>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3 07 L0140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</si>
  <si>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</si>
  <si>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</si>
  <si>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</si>
  <si>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</si>
  <si>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</si>
  <si>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</si>
  <si>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</si>
  <si>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</si>
  <si>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</si>
  <si>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</si>
  <si>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</si>
  <si>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</si>
  <si>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</si>
  <si>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Ведомственная структура расходов местного бюджета на 2018-2019 годы.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</si>
  <si>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</si>
  <si>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</si>
  <si>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</si>
  <si>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</si>
  <si>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</si>
  <si>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</si>
  <si>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</si>
  <si>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</si>
  <si>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</si>
  <si>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</si>
  <si>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</si>
  <si>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</si>
  <si>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</si>
  <si>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</si>
  <si>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</si>
  <si>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</si>
  <si>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</si>
  <si>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</si>
  <si>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</si>
  <si>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</si>
  <si>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</si>
  <si>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</si>
  <si>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</si>
  <si>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Проведение капитального ремонта объектов учреждений образования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</si>
  <si>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</si>
  <si>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</si>
  <si>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"Формирование доступной среды для инвалидов и других маломобильных групп населения на территории МО "Усть-Коксинский район" РА 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</si>
  <si>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</si>
  <si>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</si>
  <si>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</si>
  <si>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04 3 01 47900</t>
  </si>
  <si>
    <t>Мероприятия по внесению изменений в документы территориального планирования</t>
  </si>
  <si>
    <t>04 1 03 48000</t>
  </si>
  <si>
    <t>Разработка комплексной схемы организации дорожного движения</t>
  </si>
  <si>
    <t>Основное мероприятие "Развитие и модернизация  инфраструктуры"</t>
  </si>
  <si>
    <t>Приложение 17</t>
  </si>
  <si>
    <t>Содержание муниципального имущества</t>
  </si>
  <si>
    <t>03 2 01 03000</t>
  </si>
  <si>
    <t xml:space="preserve"> "Усть-Коксинский район" РА на 2017 год и </t>
  </si>
  <si>
    <t xml:space="preserve">                                                                                   </t>
  </si>
  <si>
    <t xml:space="preserve">  плановый период 2018 и 2019 годов"</t>
  </si>
  <si>
    <t xml:space="preserve">                                                                                   и плановый период 2018 и 2019 годов"</t>
  </si>
  <si>
    <t>образования "Усть-Коксинскийрайон" РА на 2017 год</t>
  </si>
  <si>
    <t>02 3 06 44100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</si>
  <si>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</si>
  <si>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</si>
  <si>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</si>
  <si>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</si>
  <si>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</si>
  <si>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"Формирование эффективной системы управления и распоряжения муниципальным имуществом"</t>
  </si>
  <si>
    <t>Эффективное управление и распоряжение муниципальной собственностью</t>
  </si>
  <si>
    <t>04 1 03 48300</t>
  </si>
  <si>
    <t>Транспорт</t>
  </si>
  <si>
    <t>02 1 01R5580</t>
  </si>
  <si>
    <t>02 2 02 S4500</t>
  </si>
  <si>
    <t>02 3 02 S4100</t>
  </si>
  <si>
    <t>02 3 06 46200</t>
  </si>
  <si>
    <t>02 3 06S6200</t>
  </si>
  <si>
    <t>02 3 06 47700</t>
  </si>
  <si>
    <t>02 3 06 R0972</t>
  </si>
  <si>
    <t>02 3 06 S4100</t>
  </si>
  <si>
    <t>02 3 06 S7700</t>
  </si>
  <si>
    <t>02 3 10 00000</t>
  </si>
  <si>
    <t>02 4 07 R0272</t>
  </si>
  <si>
    <t>04 3 01 01И90</t>
  </si>
  <si>
    <t>Расходы по приобретению специализированной техники в целях реализации вопросов местного значения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</si>
  <si>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</si>
  <si>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Основное мероприятие "Формирование доступной среды для инвалидов и других маломобильных групп населения на территории МО "Усть-Коксинский район" РА"</t>
  </si>
  <si>
    <t>Мероприятия государственной программы Российской Федерации "Доступная среда"</t>
  </si>
  <si>
    <t>Проведение капитального ремонта зданий и материально-технического обеспечения учреждений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</si>
  <si>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</si>
  <si>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</si>
  <si>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</si>
  <si>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</si>
  <si>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</si>
  <si>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Иные межбюджетные трансферты на мероприятия по внесению изменений в документы территориального планирования</t>
  </si>
  <si>
    <t>Начальное профессиональное образование</t>
  </si>
  <si>
    <t>02 4 07 L0272</t>
  </si>
  <si>
    <t>Обеспечение условий функционирования дошкольных учреждений</t>
  </si>
  <si>
    <t>04 1 03 422Д0</t>
  </si>
  <si>
    <t>Приложение 14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</si>
  <si>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образования"</t>
  </si>
  <si>
    <t>03 1 01 0Ш000</t>
  </si>
  <si>
    <t>Иные межбюджетные трансферты за счет средств резервного фонда МО "Усть-Коксинский район" РА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</si>
  <si>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</si>
  <si>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</si>
  <si>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04 3 02 0Ш000</t>
  </si>
  <si>
    <t>Основное мероприятие "Защита населения от негативного воздействия и ликвидации ее последствий"</t>
  </si>
  <si>
    <t>Предупреждение чрезвычайных ситуаций природного характера, связанных с подтоплением за счет средств резервного фонда МО "Усть-Коксинский район" РА</t>
  </si>
  <si>
    <t>01 3 01 47000</t>
  </si>
  <si>
    <t>01 3 01 S7000</t>
  </si>
  <si>
    <t>04 2 02 41300</t>
  </si>
  <si>
    <t>04 2 02 S1300</t>
  </si>
  <si>
    <t>03 2 01 Ш000</t>
  </si>
  <si>
    <t>03 2 01 0000</t>
  </si>
  <si>
    <t>Содержание муниципального имущества за счет средств резервного фонда МО "Усть-Коксинский район" РА</t>
  </si>
  <si>
    <t>Укрепление института семьи, повышение статуса семьи в обществе, возрождение и сохранение духовно-нравственных традиций семейных отношений, поднятие престижа разных профессий</t>
  </si>
  <si>
    <t>02 3 07 47800</t>
  </si>
  <si>
    <t>Повышение оплаты труда педагогических работников образовательных организаций дополнительного образования детей</t>
  </si>
  <si>
    <t>02 1 01 45100</t>
  </si>
  <si>
    <t>Повышение оплаты труда работников муниципальных учреждений культуры</t>
  </si>
  <si>
    <t>02 1 02 45100</t>
  </si>
  <si>
    <t>02 1 04 45100</t>
  </si>
  <si>
    <t>02 1 04 L5192</t>
  </si>
  <si>
    <t>02 1 04 R5192</t>
  </si>
  <si>
    <t>Поддержка отрасли культуры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</si>
  <si>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</si>
  <si>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</si>
  <si>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00190</t>
  </si>
  <si>
    <t>02 1 Е7 00100</t>
  </si>
  <si>
    <t>02 5 02 46200</t>
  </si>
  <si>
    <t>02 5 02 S6200</t>
  </si>
  <si>
    <t>Основное мероприятие "Энергосбережение и повышение энергетической эффективности в бюджетных учреждениях"</t>
  </si>
  <si>
    <t>02 2 02 47800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</si>
  <si>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</si>
  <si>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02 3 Е9 00190</t>
  </si>
  <si>
    <t>02 3 Е9 00100</t>
  </si>
  <si>
    <t>Материально–техническое обеспечение МКУ  "Центр по обслуживанию ОО" МО "Усть-Коксинский район" Республики Алтай"</t>
  </si>
  <si>
    <t>дох</t>
  </si>
  <si>
    <t>02 1 01 S5100</t>
  </si>
  <si>
    <t>02 3 10 01000</t>
  </si>
  <si>
    <t>Организация и проведение мероприятий в области образования</t>
  </si>
  <si>
    <t>04 1 03 S8300</t>
  </si>
  <si>
    <t>04 3 01 S200П</t>
  </si>
  <si>
    <t>04 3 014200П</t>
  </si>
  <si>
    <t>Обустройство территорий посредством строительства объектов инженерной инфраструктуры (развитие систем водоснабжения и водоотведения)</t>
  </si>
  <si>
    <t>02 1 04 S5100</t>
  </si>
  <si>
    <t>02 3 06 S6200</t>
  </si>
  <si>
    <t>04 1 03 S22Д0</t>
  </si>
  <si>
    <t>02 1 01S5580</t>
  </si>
  <si>
    <t>02 1 04 S5192</t>
  </si>
  <si>
    <t>02 4 07 S0272</t>
  </si>
  <si>
    <t>02 3 06 S0972</t>
  </si>
  <si>
    <t>Уточненный план на год, руб.</t>
  </si>
  <si>
    <t>Исполнено, руб.</t>
  </si>
  <si>
    <t xml:space="preserve">Процент исполнения,% </t>
  </si>
  <si>
    <t>к  отчету "Об исполнении бюджета</t>
  </si>
  <si>
    <t>Исполнение расходов бюджета МО "Усть-Коксинский район" РА</t>
  </si>
  <si>
    <t>(рублей)</t>
  </si>
  <si>
    <t>МО "Усть-Коксинский район" за 2017 год"</t>
  </si>
  <si>
    <t xml:space="preserve">Молодежная политика </t>
  </si>
  <si>
    <t xml:space="preserve">Дополнительное образование детей
</t>
  </si>
  <si>
    <t>Приложение 3</t>
  </si>
  <si>
    <t>по ведомственной классификации расходов за  2017г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</si>
</sst>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000"/>
    <numFmt numFmtId="165" formatCode="0.0%"/>
  </numFmts>
  <fonts count="26">
    <font>
      <sz val="10"/>
      <name val="Arial Cyr"/>
      <charset val="204"/>
    </font>
    <font>
      <sz val="10"/>
      <name val="Arial Cyr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4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0" fillId="0" borderId="0" xfId="0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/>
    </xf>
    <xf numFmtId="43" fontId="8" fillId="6" borderId="1" xfId="1" applyFont="1" applyFill="1" applyBorder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4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4" fontId="11" fillId="4" borderId="1" xfId="1" applyNumberFormat="1" applyFont="1" applyFill="1" applyBorder="1" applyAlignment="1">
      <alignment horizontal="center" vertical="center"/>
    </xf>
    <xf numFmtId="4" fontId="8" fillId="4" borderId="1" xfId="1" applyNumberFormat="1" applyFont="1" applyFill="1" applyBorder="1" applyAlignment="1">
      <alignment horizontal="center" vertical="center"/>
    </xf>
    <xf numFmtId="43" fontId="11" fillId="4" borderId="0" xfId="1" applyFont="1" applyFill="1" applyAlignment="1">
      <alignment horizontal="center" vertical="center"/>
    </xf>
    <xf numFmtId="43" fontId="11" fillId="4" borderId="0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4" fontId="0" fillId="7" borderId="0" xfId="0" applyNumberFormat="1" applyFill="1"/>
    <xf numFmtId="0" fontId="0" fillId="7" borderId="0" xfId="0" applyFill="1" applyAlignment="1"/>
    <xf numFmtId="0" fontId="0" fillId="7" borderId="0" xfId="0" applyFill="1" applyBorder="1"/>
    <xf numFmtId="2" fontId="0" fillId="7" borderId="0" xfId="0" applyNumberFormat="1" applyFill="1"/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4" fontId="8" fillId="7" borderId="1" xfId="1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wrapText="1"/>
    </xf>
    <xf numFmtId="0" fontId="13" fillId="7" borderId="0" xfId="0" applyFont="1" applyFill="1"/>
    <xf numFmtId="49" fontId="16" fillId="7" borderId="0" xfId="0" applyNumberFormat="1" applyFont="1" applyFill="1" applyBorder="1" applyAlignment="1">
      <alignment horizontal="center" vertical="top" wrapText="1"/>
    </xf>
    <xf numFmtId="49" fontId="18" fillId="7" borderId="1" xfId="0" applyNumberFormat="1" applyFont="1" applyFill="1" applyBorder="1" applyAlignment="1">
      <alignment horizontal="center" vertical="center" wrapText="1"/>
    </xf>
    <xf numFmtId="49" fontId="17" fillId="7" borderId="1" xfId="0" applyNumberFormat="1" applyFont="1" applyFill="1" applyBorder="1" applyAlignment="1">
      <alignment horizontal="left" vertical="center" wrapText="1"/>
    </xf>
    <xf numFmtId="49" fontId="19" fillId="7" borderId="1" xfId="0" applyNumberFormat="1" applyFont="1" applyFill="1" applyBorder="1" applyAlignment="1">
      <alignment horizontal="center" vertical="center" wrapText="1"/>
    </xf>
    <xf numFmtId="2" fontId="19" fillId="7" borderId="1" xfId="0" applyNumberFormat="1" applyFont="1" applyFill="1" applyBorder="1" applyAlignment="1">
      <alignment horizontal="center" vertical="center" wrapText="1"/>
    </xf>
    <xf numFmtId="4" fontId="20" fillId="7" borderId="1" xfId="1" applyNumberFormat="1" applyFont="1" applyFill="1" applyBorder="1" applyAlignment="1">
      <alignment horizontal="center" vertical="center"/>
    </xf>
    <xf numFmtId="49" fontId="21" fillId="7" borderId="1" xfId="0" applyNumberFormat="1" applyFont="1" applyFill="1" applyBorder="1" applyAlignment="1">
      <alignment horizontal="center" vertical="center" wrapText="1"/>
    </xf>
    <xf numFmtId="0" fontId="21" fillId="7" borderId="1" xfId="0" applyNumberFormat="1" applyFont="1" applyFill="1" applyBorder="1" applyAlignment="1">
      <alignment horizontal="center" vertical="center" wrapText="1"/>
    </xf>
    <xf numFmtId="4" fontId="22" fillId="7" borderId="1" xfId="1" applyNumberFormat="1" applyFont="1" applyFill="1" applyBorder="1" applyAlignment="1">
      <alignment horizontal="center" vertical="center"/>
    </xf>
    <xf numFmtId="0" fontId="13" fillId="7" borderId="0" xfId="0" applyFont="1" applyFill="1" applyBorder="1"/>
    <xf numFmtId="49" fontId="23" fillId="7" borderId="1" xfId="0" applyNumberFormat="1" applyFont="1" applyFill="1" applyBorder="1" applyAlignment="1">
      <alignment horizontal="left" vertical="center" wrapText="1"/>
    </xf>
    <xf numFmtId="2" fontId="13" fillId="7" borderId="0" xfId="0" applyNumberFormat="1" applyFont="1" applyFill="1"/>
    <xf numFmtId="2" fontId="13" fillId="7" borderId="0" xfId="0" applyNumberFormat="1" applyFont="1" applyFill="1" applyBorder="1"/>
    <xf numFmtId="4" fontId="17" fillId="7" borderId="0" xfId="1" applyNumberFormat="1" applyFont="1" applyFill="1" applyBorder="1" applyAlignment="1">
      <alignment horizontal="center" vertical="center" wrapText="1"/>
    </xf>
    <xf numFmtId="4" fontId="21" fillId="7" borderId="0" xfId="1" applyNumberFormat="1" applyFont="1" applyFill="1" applyBorder="1" applyAlignment="1">
      <alignment horizontal="center" vertical="center" wrapText="1"/>
    </xf>
    <xf numFmtId="4" fontId="22" fillId="7" borderId="0" xfId="1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/>
    <xf numFmtId="0" fontId="13" fillId="7" borderId="0" xfId="0" applyFont="1" applyFill="1" applyAlignment="1">
      <alignment horizontal="right"/>
    </xf>
    <xf numFmtId="4" fontId="21" fillId="7" borderId="1" xfId="1" applyNumberFormat="1" applyFont="1" applyFill="1" applyBorder="1" applyAlignment="1">
      <alignment horizontal="center" vertical="center" wrapText="1"/>
    </xf>
    <xf numFmtId="49" fontId="24" fillId="7" borderId="1" xfId="0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 horizontal="right"/>
    </xf>
    <xf numFmtId="49" fontId="24" fillId="7" borderId="3" xfId="0" applyNumberFormat="1" applyFont="1" applyFill="1" applyBorder="1" applyAlignment="1">
      <alignment horizontal="left" vertical="center" wrapText="1"/>
    </xf>
    <xf numFmtId="0" fontId="12" fillId="7" borderId="0" xfId="0" applyFont="1" applyFill="1" applyAlignment="1">
      <alignment horizontal="right"/>
    </xf>
    <xf numFmtId="0" fontId="15" fillId="7" borderId="0" xfId="0" applyFont="1" applyFill="1" applyBorder="1" applyAlignment="1">
      <alignment horizontal="center" vertical="center" wrapText="1"/>
    </xf>
    <xf numFmtId="49" fontId="15" fillId="7" borderId="0" xfId="0" applyNumberFormat="1" applyFont="1" applyFill="1" applyBorder="1" applyAlignment="1">
      <alignment horizontal="center" vertical="top" wrapText="1"/>
    </xf>
    <xf numFmtId="0" fontId="12" fillId="7" borderId="0" xfId="0" applyFont="1" applyFill="1" applyAlignment="1">
      <alignment horizontal="right" wrapText="1"/>
    </xf>
    <xf numFmtId="4" fontId="8" fillId="8" borderId="1" xfId="1" applyNumberFormat="1" applyFont="1" applyFill="1" applyBorder="1" applyAlignment="1">
      <alignment horizontal="center" vertical="center"/>
    </xf>
    <xf numFmtId="4" fontId="13" fillId="7" borderId="0" xfId="0" applyNumberFormat="1" applyFont="1" applyFill="1"/>
    <xf numFmtId="4" fontId="11" fillId="7" borderId="0" xfId="0" applyNumberFormat="1" applyFont="1" applyFill="1"/>
    <xf numFmtId="164" fontId="24" fillId="7" borderId="1" xfId="0" applyNumberFormat="1" applyFont="1" applyFill="1" applyBorder="1" applyAlignment="1">
      <alignment horizontal="left" vertical="center" wrapText="1"/>
    </xf>
    <xf numFmtId="4" fontId="13" fillId="7" borderId="0" xfId="0" applyNumberFormat="1" applyFont="1" applyFill="1" applyAlignment="1">
      <alignment horizontal="center"/>
    </xf>
    <xf numFmtId="43" fontId="23" fillId="0" borderId="1" xfId="1" applyFont="1" applyFill="1" applyBorder="1" applyAlignment="1">
      <alignment horizontal="center" vertical="center" wrapText="1"/>
    </xf>
    <xf numFmtId="165" fontId="23" fillId="0" borderId="1" xfId="2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/>
    <xf numFmtId="0" fontId="2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right" vertical="top" wrapText="1"/>
    </xf>
    <xf numFmtId="49" fontId="17" fillId="7" borderId="3" xfId="0" applyNumberFormat="1" applyFont="1" applyFill="1" applyBorder="1" applyAlignment="1">
      <alignment horizontal="left" vertical="center" wrapText="1"/>
    </xf>
    <xf numFmtId="49" fontId="17" fillId="7" borderId="4" xfId="0" applyNumberFormat="1" applyFont="1" applyFill="1" applyBorder="1" applyAlignment="1">
      <alignment horizontal="left" vertical="center" wrapText="1"/>
    </xf>
    <xf numFmtId="49" fontId="17" fillId="7" borderId="8" xfId="0" applyNumberFormat="1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right" vertical="center" wrapText="1"/>
    </xf>
    <xf numFmtId="49" fontId="15" fillId="7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/>
    </xf>
    <xf numFmtId="0" fontId="15" fillId="7" borderId="0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right"/>
    </xf>
    <xf numFmtId="49" fontId="12" fillId="7" borderId="0" xfId="0" applyNumberFormat="1" applyFont="1" applyFill="1" applyAlignment="1">
      <alignment horizontal="right" wrapText="1"/>
    </xf>
    <xf numFmtId="0" fontId="12" fillId="7" borderId="0" xfId="0" applyFont="1" applyFill="1" applyAlignment="1">
      <alignment horizontal="right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00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topLeftCell="A766" workbookViewId="0">
      <pane xSplit="18696"/>
      <selection activeCell="A791" sqref="A791:E791"/>
      <selection pane="topRight" activeCell="A777" sqref="A754:A777"/>
    </sheetView>
  </sheetViews>
  <sheetFormatPr defaultRowHeight="13.2"/>
  <cols>
    <col min="1" max="1" width="7.6640625" customWidth="1"/>
    <col min="2" max="2" width="5.88671875" customWidth="1"/>
    <col min="3" max="3" width="7.6640625" customWidth="1"/>
    <col min="4" max="4" width="6.33203125" customWidth="1"/>
    <col min="5" max="5" width="50.88671875" customWidth="1"/>
    <col min="6" max="6" width="15.109375" style="24" hidden="1" customWidth="1"/>
    <col min="7" max="7" width="14.33203125" style="25" hidden="1" customWidth="1"/>
    <col min="8" max="8" width="15.109375" style="25" hidden="1" customWidth="1"/>
    <col min="9" max="9" width="15.44140625" style="54" customWidth="1"/>
    <col min="10" max="10" width="16.33203125" style="25" customWidth="1"/>
    <col min="11" max="11" width="16.88671875" style="25" customWidth="1"/>
    <col min="12" max="12" width="13.88671875" style="8" customWidth="1"/>
    <col min="13" max="13" width="13.44140625" style="8" customWidth="1"/>
    <col min="14" max="14" width="10.88671875" style="8" customWidth="1"/>
    <col min="15" max="15" width="13.109375" style="8" customWidth="1"/>
    <col min="16" max="26" width="9.109375" style="8"/>
  </cols>
  <sheetData>
    <row r="1" spans="1:12" ht="13.8">
      <c r="A1" s="112" t="s">
        <v>358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3.8">
      <c r="A2" s="112" t="s">
        <v>359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3.8">
      <c r="A3" s="112" t="s">
        <v>270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5" customHeight="1">
      <c r="A4" s="113" t="s">
        <v>360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23.25" customHeight="1">
      <c r="A5" s="115" t="s">
        <v>55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27" customHeight="1">
      <c r="A6" s="116" t="s">
        <v>387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9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36513094.049999997</v>
      </c>
      <c r="J9" s="38">
        <f t="shared" ref="J9:J72" si="0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t="shared" ref="F10:I11" si="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7.100000000000001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7.100000000000001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7.100000000000001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15631968.699999999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hidden="1" customHeight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7.100000000000001" hidden="1" customHeight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7.100000000000001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7.100000000000001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7.100000000000001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7.100000000000001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0.399999999999999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7.100000000000001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7.100000000000001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7.100000000000001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7.100000000000001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7.100000000000001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7.100000000000001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7.100000000000001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hidden="1" customHeight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7.100000000000001" hidden="1" customHeight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7.100000000000001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7.100000000000001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7.100000000000001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5319422.3499999996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7.100000000000001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5319422.3499999996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-929362.35000000009</v>
      </c>
      <c r="K44" s="40">
        <v>2000000</v>
      </c>
      <c r="L44" s="40">
        <v>10431639</v>
      </c>
    </row>
    <row r="45" spans="1:12" ht="17.100000000000001" hidden="1" customHeight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hidden="1" customHeight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7.100000000000001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3" ht="17.100000000000001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3" ht="24.75" hidden="1" customHeight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3" ht="17.100000000000001" hidden="1" customHeight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3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3" ht="17.100000000000001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3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3" ht="17.100000000000001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3" ht="25.5" hidden="1" customHeight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3" ht="17.100000000000001" hidden="1" customHeight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3" ht="17.100000000000001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3" ht="17.100000000000001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3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3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3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7.100000000000001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7.100000000000001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7.100000000000001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hidden="1" customHeight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7.100000000000001" hidden="1" customHeight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7.100000000000001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7.100000000000001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t="shared" ref="J73:J136" si="2">K73-I73</f>
        <v>340000</v>
      </c>
      <c r="K73" s="40">
        <f>K74</f>
        <v>340000</v>
      </c>
      <c r="L73" s="40">
        <f>L74</f>
        <v>0</v>
      </c>
      <c r="M73" s="10"/>
    </row>
    <row r="74" spans="1:13" ht="17.100000000000001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hidden="1" customHeight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7.100000000000001" hidden="1" customHeight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t="shared" ref="F77:I78" si="3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3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3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3" ht="17.100000000000001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t="shared" ref="F80:H81" si="4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7.100000000000001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7.100000000000001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7.100000000000001" hidden="1" customHeight="1">
      <c r="A83" s="3" t="s">
        <v>407</v>
      </c>
      <c r="B83" s="3" t="s">
        <v>464</v>
      </c>
      <c r="C83" s="2"/>
      <c r="D83" s="2"/>
      <c r="E83" s="5" t="s">
        <v>465</v>
      </c>
      <c r="F83" s="15">
        <f t="shared" ref="F83:I84" si="5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hidden="1" customHeight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7.100000000000001" hidden="1" customHeight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7.100000000000001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7.100000000000001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7.100000000000001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7.100000000000001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7.100000000000001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7.100000000000001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7.100000000000001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hidden="1" customHeight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7.100000000000001" hidden="1" customHeight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7.100000000000001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0.399999999999999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7.100000000000001" hidden="1" customHeight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hidden="1" customHeight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7.100000000000001" hidden="1" customHeight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0.6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7.100000000000001" hidden="1" customHeight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hidden="1" customHeight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7.100000000000001" hidden="1" customHeight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7.100000000000001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7.100000000000001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7.100000000000001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hidden="1" customHeight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7.100000000000001" hidden="1" customHeight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hidden="1" customHeight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7.100000000000001" hidden="1" customHeight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hidden="1" customHeight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7.100000000000001" hidden="1" customHeight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30.6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7.100000000000001" hidden="1" customHeight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0.399999999999999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7.100000000000001" hidden="1" customHeight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0.399999999999999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7.100000000000001" hidden="1" customHeight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0.799999999999997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7.100000000000001" hidden="1" customHeight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7.100000000000001" hidden="1" customHeight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7.100000000000001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7.100000000000001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hidden="1" customHeight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7.100000000000001" hidden="1" customHeight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7.100000000000001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7.100000000000001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t="shared" ref="J137:J200" si="6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7.100000000000001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7.100000000000001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7.100000000000001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7.100000000000001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7.100000000000001" hidden="1" customHeight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7.100000000000001" hidden="1" customHeight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7.100000000000001" hidden="1" customHeight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7.100000000000001" hidden="1" customHeight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hidden="1" customHeight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7.100000000000001" hidden="1" customHeight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hidden="1" customHeight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hidden="1" customHeight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hidden="1" customHeight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0.6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20.399999999999999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hidden="1" customHeight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hidden="1" customHeight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hidden="1" customHeight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hidden="1" customHeight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hidden="1" customHeight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hidden="1" customHeight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7.100000000000001" hidden="1" customHeight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hidden="1" customHeight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hidden="1" customHeight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hidden="1" customHeight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hidden="1" customHeight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0.399999999999999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20.399999999999999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0.399999999999999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hidden="1" customHeight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0.399999999999999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hidden="1" customHeight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hidden="1" customHeight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hidden="1" customHeight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hidden="1" customHeight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hidden="1" customHeight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hidden="1" customHeight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hidden="1" customHeight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hidden="1" customHeight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7.100000000000001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7.100000000000001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0.6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t="shared" ref="J201:J264" si="7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hidden="1" customHeight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7.100000000000001" hidden="1" customHeight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7.100000000000001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7.100000000000001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7.100000000000001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7.100000000000001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hidden="1" customHeight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7.100000000000001" hidden="1" customHeight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7.100000000000001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7.100000000000001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7.100000000000001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7.100000000000001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7.100000000000001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7.100000000000001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7.100000000000001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7.100000000000001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7.100000000000001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hidden="1" customHeight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7.100000000000001" hidden="1" customHeight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7.100000000000001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7.100000000000001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hidden="1" customHeight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7.100000000000001" hidden="1" customHeight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7.100000000000001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7.100000000000001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7.100000000000001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7.100000000000001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7.100000000000001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7.100000000000001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t="shared" ref="J265:J328" si="8">K265-I265</f>
        <v>-103000</v>
      </c>
      <c r="K265" s="40">
        <f>K266</f>
        <v>0</v>
      </c>
      <c r="L265" s="40">
        <f>L266</f>
        <v>0</v>
      </c>
    </row>
    <row r="266" spans="1:12" ht="17.100000000000001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7.100000000000001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7.100000000000001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7.100000000000001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7.100000000000001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5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5" ht="20.399999999999999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5" ht="17.100000000000001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5" ht="32.25" hidden="1" customHeight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5" ht="17.100000000000001" hidden="1" customHeight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5" ht="30.6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5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5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5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5" ht="20.399999999999999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5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5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5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hidden="1" customHeight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hidden="1" customHeight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7.100000000000001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7.100000000000001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7.100000000000001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7.100000000000001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7.100000000000001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7.100000000000001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7.100000000000001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7.100000000000001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7.100000000000001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7.100000000000001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hidden="1" customHeight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7.100000000000001" hidden="1" customHeight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7.100000000000001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7.100000000000001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7.100000000000001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hidden="1" customHeight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7.100000000000001" hidden="1" customHeight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7.100000000000001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0.6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7.100000000000001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7.100000000000001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t="shared" ref="J329:J392" si="9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7.100000000000001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hidden="1" customHeight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7.100000000000001" hidden="1" customHeight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7.100000000000001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7.100000000000001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hidden="1" customHeight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7.100000000000001" hidden="1" customHeight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7.100000000000001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7.100000000000001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7.100000000000001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7.100000000000001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7.100000000000001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20.399999999999999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7.100000000000001" hidden="1" customHeight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7.100000000000001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7.100000000000001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hidden="1" customHeight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hidden="1" customHeight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7.100000000000001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7.100000000000001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7.100000000000001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hidden="1" customHeight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hidden="1" customHeight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0.6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0.6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20.399999999999999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hidden="1" customHeight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hidden="1" customHeight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hidden="1" customHeight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178669292.94999999</v>
      </c>
      <c r="J380" s="38">
        <f t="shared" si="9"/>
        <v>2477581.0500000119</v>
      </c>
      <c r="K380" s="38">
        <f>K381+K458+K488+K452+K455+K485</f>
        <v>181146874</v>
      </c>
      <c r="L380" s="38">
        <f>L381+L458+L488+L452+L455+L485</f>
        <v>180571274</v>
      </c>
    </row>
    <row r="381" spans="1:12" ht="17.100000000000001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7.100000000000001" hidden="1" customHeight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7.100000000000001" hidden="1" customHeight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7.100000000000001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7.100000000000001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hidden="1" customHeight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7.100000000000001" hidden="1" customHeight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7.100000000000001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t="shared" ref="J393:J456" si="10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7.100000000000001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7.100000000000001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hidden="1" customHeight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7.100000000000001" hidden="1" customHeight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7.100000000000001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7.100000000000001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7.100000000000001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7.100000000000001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0.399999999999999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7.100000000000001" hidden="1" customHeight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hidden="1" customHeight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7.100000000000001" hidden="1" customHeight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7.100000000000001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7.100000000000001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7.100000000000001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7.100000000000001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0.799999999999997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7.100000000000001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7.100000000000001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hidden="1" customHeight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7.100000000000001" hidden="1" customHeight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7.100000000000001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hidden="1" customHeight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7.100000000000001" hidden="1" customHeight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7.100000000000001" hidden="1" customHeight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7.100000000000001" hidden="1" customHeight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hidden="1" customHeight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7.100000000000001" hidden="1" customHeight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7.100000000000001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hidden="1" customHeight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7.100000000000001" hidden="1" customHeight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7.100000000000001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7.100000000000001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7.100000000000001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7.100000000000001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7.100000000000001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7.100000000000001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7.100000000000001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7.100000000000001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7.100000000000001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7.100000000000001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7.100000000000001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t="shared" ref="J457:J519" si="11">K457-I457</f>
        <v>1860000</v>
      </c>
      <c r="K457" s="40">
        <v>1860000</v>
      </c>
      <c r="L457" s="40">
        <v>1860000</v>
      </c>
    </row>
    <row r="458" spans="1:12" ht="17.100000000000001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10837717.949999999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7.100000000000001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7.100000000000001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7.100000000000001" hidden="1" customHeight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7.100000000000001" hidden="1" customHeight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7.100000000000001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5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7.100000000000001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7.100000000000001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51157.199999999953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51157.199999999953</v>
      </c>
      <c r="K470" s="40">
        <v>1085564</v>
      </c>
      <c r="L470" s="40">
        <v>1085564</v>
      </c>
      <c r="M470" s="9"/>
      <c r="N470" s="9"/>
      <c r="O470" s="9"/>
    </row>
    <row r="471" spans="1:15" ht="30.6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581315.80000000005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7.100000000000001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581315.80000000005</v>
      </c>
      <c r="K472" s="40">
        <v>1905381</v>
      </c>
      <c r="L472" s="40">
        <v>1905381</v>
      </c>
      <c r="M472" s="9"/>
      <c r="N472" s="9"/>
      <c r="O472" s="9"/>
    </row>
    <row r="473" spans="1:15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5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5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5" ht="17.100000000000001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5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5" ht="17.100000000000001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5" ht="24.75" hidden="1" customHeight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5" ht="17.100000000000001" hidden="1" customHeight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hidden="1" customHeight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7.100000000000001" hidden="1" customHeight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0.6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7.100000000000001" hidden="1" customHeight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7.100000000000001" hidden="1" customHeight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0.399999999999999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7.100000000000001" hidden="1" customHeight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7.100000000000001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hidden="1" customHeight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hidden="1" customHeight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7.100000000000001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7.100000000000001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7.100000000000001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7.100000000000001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5" ht="17.100000000000001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5" ht="17.100000000000001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5" ht="17.100000000000001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7.100000000000001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5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5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t="shared" ref="F502:H503" si="12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5" ht="17.100000000000001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5" ht="17.100000000000001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5" ht="17.100000000000001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5" ht="17.100000000000001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5" ht="17.100000000000001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5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5" ht="17.100000000000001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5" ht="17.100000000000001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5" ht="17.100000000000001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5" ht="17.100000000000001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7.100000000000001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7.100000000000001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t="shared" ref="F515:H516" si="13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7.100000000000001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hidden="1" customHeight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7.100000000000001" hidden="1" customHeight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7.100000000000001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t="shared" ref="J520:J583" si="14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hidden="1" customHeight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hidden="1" customHeight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7.100000000000001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7.100000000000001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hidden="1" customHeight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7.100000000000001" hidden="1" customHeight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hidden="1" customHeight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7.100000000000001" hidden="1" customHeight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hidden="1" customHeight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7.100000000000001" hidden="1" customHeight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hidden="1" customHeight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7.100000000000001" hidden="1" customHeight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hidden="1" customHeight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7.100000000000001" hidden="1" customHeight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7.100000000000001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7.100000000000001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7.100000000000001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7.100000000000001" hidden="1" customHeight="1">
      <c r="A543" s="3" t="s">
        <v>567</v>
      </c>
      <c r="B543" s="3" t="s">
        <v>582</v>
      </c>
      <c r="C543" s="2"/>
      <c r="D543" s="2"/>
      <c r="E543" s="5" t="s">
        <v>583</v>
      </c>
      <c r="F543" s="21">
        <f t="shared" ref="F543:I544" si="15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hidden="1" customHeight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7.100000000000001" hidden="1" customHeight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7.100000000000001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7.100000000000001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7.100000000000001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7.100000000000001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hidden="1" customHeight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7.100000000000001" hidden="1" customHeight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7.100000000000001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t="shared" ref="F554:I555" si="16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7.100000000000001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7.100000000000001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7.100000000000001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hidden="1" customHeight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hidden="1" customHeight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7.100000000000001" hidden="1" customHeight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hidden="1" customHeight="1">
      <c r="A569" s="3" t="s">
        <v>567</v>
      </c>
      <c r="B569" s="3" t="s">
        <v>604</v>
      </c>
      <c r="C569" s="2"/>
      <c r="D569" s="2"/>
      <c r="E569" s="5" t="s">
        <v>605</v>
      </c>
      <c r="F569" s="21">
        <f t="shared" ref="F569:I570" si="17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hidden="1" customHeight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7.100000000000001" hidden="1" customHeight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7.100000000000001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7.100000000000001" hidden="1" customHeight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7.100000000000001" hidden="1" customHeight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7.100000000000001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7.100000000000001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7.100000000000001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7.100000000000001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7.100000000000001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t="shared" ref="J584:J647" si="18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7.100000000000001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7.100000000000001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t="shared" ref="F588:I589" si="1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7.100000000000001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7.100000000000001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7.100000000000001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7.100000000000001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7.100000000000001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7.100000000000001" hidden="1" customHeight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0.399999999999999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7.100000000000001" hidden="1" customHeight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0.399999999999999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7.100000000000001" hidden="1" customHeight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0.6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7.100000000000001" hidden="1" customHeight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0.6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7.100000000000001" hidden="1" customHeight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7.100000000000001" hidden="1" customHeight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7.100000000000001" hidden="1" customHeight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hidden="1" customHeight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7.100000000000001" hidden="1" customHeight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7.100000000000001" hidden="1" customHeight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hidden="1" customHeight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7.100000000000001" hidden="1" customHeight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7.100000000000001" hidden="1" customHeight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7.100000000000001" hidden="1" customHeight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7.100000000000001" hidden="1" customHeight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hidden="1" customHeight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hidden="1" customHeight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7.100000000000001" hidden="1" customHeight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7.100000000000001" hidden="1" customHeight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7.100000000000001" hidden="1" customHeight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hidden="1" customHeight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7.100000000000001" hidden="1" customHeight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4" ht="17.100000000000001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4" ht="22.5" hidden="1" customHeight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4" ht="17.100000000000001" hidden="1" customHeight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4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4" ht="17.100000000000001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4" ht="25.5" hidden="1" customHeight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4" ht="17.100000000000001" hidden="1" customHeight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4" ht="20.399999999999999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7.100000000000001" hidden="1" customHeight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20.399999999999999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hidden="1" customHeight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0.6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hidden="1" customHeight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hidden="1" customHeight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0.399999999999999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hidden="1" customHeight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0.399999999999999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hidden="1" customHeight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hidden="1" customHeight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hidden="1" customHeight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hidden="1" customHeight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t="shared" ref="J648:J711" si="20">K648-I648</f>
        <v>0</v>
      </c>
      <c r="K648" s="40">
        <v>0</v>
      </c>
      <c r="L648" s="40">
        <v>0</v>
      </c>
      <c r="M648" s="47"/>
      <c r="N648" s="9"/>
    </row>
    <row r="649" spans="1:14" ht="24" hidden="1" customHeight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hidden="1" customHeight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4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4" ht="17.100000000000001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4" ht="17.100000000000001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4" ht="17.100000000000001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4" ht="21.75" hidden="1" customHeight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4" ht="17.100000000000001" hidden="1" customHeight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7.100000000000001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hidden="1" customHeight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7.100000000000001" hidden="1" customHeight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hidden="1" customHeight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hidden="1" customHeight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20.399999999999999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7.100000000000001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7.100000000000001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7.100000000000001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7.100000000000001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0.6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7.100000000000001" hidden="1" customHeight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7.100000000000001" hidden="1" customHeight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7.100000000000001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7.100000000000001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7.100000000000001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7.100000000000001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hidden="1" customHeight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7.100000000000001" hidden="1" customHeight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hidden="1" customHeight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7.100000000000001" hidden="1" customHeight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7.100000000000001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7.100000000000001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hidden="1" customHeight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hidden="1" customHeight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7.100000000000001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7.100000000000001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7.100000000000001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7.100000000000001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0.399999999999999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0.399999999999999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t="shared" ref="J712:J775" si="21">K712-I712</f>
        <v>0</v>
      </c>
      <c r="K712" s="40"/>
      <c r="L712" s="40"/>
      <c r="M712" s="10"/>
    </row>
    <row r="713" spans="1:13" ht="20.399999999999999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20.399999999999999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7.100000000000001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7.100000000000001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7.100000000000001" hidden="1" customHeight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5" ht="17.100000000000001" hidden="1" customHeight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5" ht="17.100000000000001" hidden="1" customHeight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7.100000000000001" hidden="1" customHeight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5" ht="21.75" hidden="1" customHeight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5" ht="17.100000000000001" hidden="1" customHeight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5" ht="17.100000000000001" hidden="1" customHeight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5" ht="17.100000000000001" hidden="1" customHeight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5" ht="17.100000000000001" hidden="1" customHeight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7.100000000000001" hidden="1" customHeight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5" ht="55.5" hidden="1" customHeight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5" ht="17.100000000000001" hidden="1" customHeight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5" ht="59.25" hidden="1" customHeight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5" ht="17.100000000000001" hidden="1" customHeight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5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5" ht="17.100000000000001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5" ht="21" hidden="1" customHeight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7.100000000000001" hidden="1" customHeight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hidden="1" customHeight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7.100000000000001" hidden="1" customHeight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0.6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7.100000000000001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hidden="1" customHeight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7.100000000000001" hidden="1" customHeight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hidden="1" customHeight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7.100000000000001" hidden="1" customHeight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7.100000000000001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7.100000000000001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7.100000000000001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7.100000000000001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7.100000000000001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7.100000000000001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7.100000000000001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7.100000000000001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7.100000000000001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7.100000000000001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7.100000000000001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7.100000000000001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7.100000000000001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7.100000000000001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5" ht="17.100000000000001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5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5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5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5" ht="17.100000000000001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5" ht="17.100000000000001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5" ht="17.100000000000001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5" ht="17.100000000000001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t="shared" ref="J776:J787" si="22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5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5" ht="17.100000000000001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5" ht="17.100000000000001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7.100000000000001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5" ht="17.100000000000001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5" ht="17.100000000000001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5" ht="24" hidden="1" customHeight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5" ht="17.100000000000001" hidden="1" customHeight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26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26" ht="17.100000000000001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26" ht="18.899999999999999" customHeight="1">
      <c r="A787" s="118" t="s">
        <v>54</v>
      </c>
      <c r="B787" s="118"/>
      <c r="C787" s="118"/>
      <c r="D787" s="118"/>
      <c r="E787" s="118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26" ht="20.100000000000001" customHeight="1">
      <c r="A788" s="119"/>
      <c r="B788" s="119"/>
      <c r="C788" s="119"/>
      <c r="D788" s="119"/>
      <c r="E788" s="119"/>
      <c r="M788" s="10"/>
    </row>
    <row r="789" spans="1:26" s="6" customFormat="1" ht="18.75" customHeight="1">
      <c r="A789" s="117"/>
      <c r="B789" s="117"/>
      <c r="C789" s="117"/>
      <c r="D789" s="117"/>
      <c r="E789" s="117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899999999999999" customHeight="1">
      <c r="A790" s="114"/>
      <c r="B790" s="114"/>
      <c r="C790" s="114"/>
      <c r="D790" s="114"/>
      <c r="E790" s="114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17"/>
      <c r="B791" s="117"/>
      <c r="C791" s="117"/>
      <c r="D791" s="117"/>
      <c r="E791" s="117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899999999999999" customHeight="1">
      <c r="A792" s="114"/>
      <c r="B792" s="114"/>
      <c r="C792" s="114"/>
      <c r="D792" s="114"/>
      <c r="E792" s="114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10"/>
      <c r="B793" s="110"/>
      <c r="C793" s="109"/>
      <c r="D793" s="109"/>
      <c r="E793" s="109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7.100000000000001" customHeight="1">
      <c r="A794" s="111"/>
      <c r="B794" s="111"/>
      <c r="C794" s="109"/>
      <c r="D794" s="109"/>
      <c r="E794" s="109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7.100000000000001" customHeight="1">
      <c r="A795" s="109"/>
      <c r="B795" s="109"/>
      <c r="C795" s="109"/>
      <c r="D795" s="109"/>
      <c r="E795" s="109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s="6" customFormat="1" ht="17.100000000000001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>
      <c r="M797" s="10"/>
    </row>
    <row r="798" spans="1:26">
      <c r="M798" s="10"/>
    </row>
    <row r="799" spans="1:26">
      <c r="M799" s="10"/>
    </row>
    <row r="800" spans="1:26">
      <c r="M800" s="10"/>
    </row>
    <row r="801" spans="13:13">
      <c r="M801" s="10"/>
    </row>
    <row r="802" spans="13:13">
      <c r="M802" s="10"/>
    </row>
    <row r="803" spans="13:13">
      <c r="M803" s="10"/>
    </row>
    <row r="804" spans="13:13">
      <c r="M804" s="10"/>
    </row>
    <row r="805" spans="13:13">
      <c r="M805" s="10"/>
    </row>
    <row r="806" spans="13:13">
      <c r="M806" s="10"/>
    </row>
    <row r="807" spans="13:13">
      <c r="M807" s="10"/>
    </row>
    <row r="808" spans="13:13">
      <c r="M808" s="10"/>
    </row>
    <row r="809" spans="13:13">
      <c r="M809" s="10"/>
    </row>
    <row r="810" spans="13:13">
      <c r="M810" s="10"/>
    </row>
    <row r="811" spans="13:13">
      <c r="M811" s="10"/>
    </row>
    <row r="812" spans="13:13">
      <c r="M812" s="10"/>
    </row>
    <row r="813" spans="13:13">
      <c r="M813" s="10"/>
    </row>
    <row r="814" spans="13:13">
      <c r="M814" s="10"/>
    </row>
    <row r="815" spans="13:13">
      <c r="M815" s="10"/>
    </row>
    <row r="816" spans="13:13">
      <c r="M816" s="10"/>
    </row>
    <row r="817" spans="13:13">
      <c r="M817" s="10"/>
    </row>
    <row r="818" spans="13:13">
      <c r="M818" s="10"/>
    </row>
    <row r="819" spans="13:13">
      <c r="M819" s="10"/>
    </row>
    <row r="820" spans="13:13">
      <c r="M820" s="10"/>
    </row>
    <row r="821" spans="13:13">
      <c r="M821" s="10"/>
    </row>
    <row r="822" spans="13:13">
      <c r="M822" s="10"/>
    </row>
    <row r="823" spans="13:13">
      <c r="M823" s="10"/>
    </row>
    <row r="824" spans="13:13">
      <c r="M824" s="10"/>
    </row>
    <row r="825" spans="13:13">
      <c r="M825" s="10"/>
    </row>
    <row r="826" spans="13:13">
      <c r="M826" s="10"/>
    </row>
    <row r="827" spans="13:13">
      <c r="M827" s="10"/>
    </row>
    <row r="828" spans="13:13">
      <c r="M828" s="10"/>
    </row>
    <row r="829" spans="13:13">
      <c r="M829" s="10"/>
    </row>
    <row r="830" spans="13:13">
      <c r="M830" s="10"/>
    </row>
    <row r="831" spans="13:13">
      <c r="M831" s="10"/>
    </row>
    <row r="832" spans="13:13">
      <c r="M832" s="10"/>
    </row>
    <row r="833" spans="13:13">
      <c r="M833" s="10"/>
    </row>
    <row r="834" spans="13:13">
      <c r="M834" s="10"/>
    </row>
    <row r="835" spans="13:13">
      <c r="M835" s="10"/>
    </row>
    <row r="836" spans="13:13">
      <c r="M836" s="10"/>
    </row>
    <row r="837" spans="13:13">
      <c r="M837" s="10"/>
    </row>
    <row r="838" spans="13:13">
      <c r="M838" s="10"/>
    </row>
    <row r="839" spans="13:13">
      <c r="M839" s="10"/>
    </row>
    <row r="840" spans="13:13">
      <c r="M840" s="10"/>
    </row>
    <row r="841" spans="13:13">
      <c r="M841" s="10"/>
    </row>
    <row r="842" spans="13:13">
      <c r="M842" s="10"/>
    </row>
    <row r="843" spans="13:13">
      <c r="M843" s="10"/>
    </row>
    <row r="844" spans="13:13">
      <c r="M844" s="10"/>
    </row>
    <row r="845" spans="13:13">
      <c r="M845" s="10"/>
    </row>
    <row r="846" spans="13:13">
      <c r="M846" s="10"/>
    </row>
    <row r="847" spans="13:13">
      <c r="M847" s="10"/>
    </row>
    <row r="848" spans="13:13">
      <c r="M848" s="10"/>
    </row>
    <row r="849" spans="13:13">
      <c r="M849" s="10"/>
    </row>
    <row r="850" spans="13:13">
      <c r="M850" s="10"/>
    </row>
    <row r="851" spans="13:13">
      <c r="M851" s="10"/>
    </row>
    <row r="852" spans="13:13">
      <c r="M852" s="10"/>
    </row>
    <row r="853" spans="13:13">
      <c r="M853" s="10"/>
    </row>
    <row r="854" spans="13:13">
      <c r="M854" s="10"/>
    </row>
    <row r="855" spans="13:13">
      <c r="M855" s="10"/>
    </row>
    <row r="856" spans="13:13">
      <c r="M856" s="10"/>
    </row>
    <row r="857" spans="13:13">
      <c r="M857" s="10"/>
    </row>
    <row r="858" spans="13:13">
      <c r="M858" s="10"/>
    </row>
    <row r="859" spans="13:13">
      <c r="M859" s="10"/>
    </row>
    <row r="860" spans="13:13">
      <c r="M860" s="10"/>
    </row>
    <row r="861" spans="13:13">
      <c r="M861" s="10"/>
    </row>
    <row r="862" spans="13:13">
      <c r="M862" s="10"/>
    </row>
    <row r="863" spans="13:13">
      <c r="M863" s="10"/>
    </row>
    <row r="864" spans="13:13">
      <c r="M864" s="10"/>
    </row>
    <row r="865" spans="13:13">
      <c r="M865" s="10"/>
    </row>
    <row r="866" spans="13:13">
      <c r="M866" s="10"/>
    </row>
    <row r="867" spans="13:13">
      <c r="M867" s="10"/>
    </row>
    <row r="868" spans="13:13">
      <c r="M868" s="10"/>
    </row>
    <row r="869" spans="13:13">
      <c r="M869" s="10"/>
    </row>
    <row r="870" spans="13:13">
      <c r="M870" s="10"/>
    </row>
    <row r="871" spans="13:13">
      <c r="M871" s="10"/>
    </row>
    <row r="872" spans="13:13">
      <c r="M872" s="10"/>
    </row>
    <row r="873" spans="13:13">
      <c r="M873" s="10"/>
    </row>
    <row r="874" spans="13:13">
      <c r="M874" s="10"/>
    </row>
    <row r="875" spans="13:13">
      <c r="M875" s="10"/>
    </row>
    <row r="876" spans="13:13">
      <c r="M876" s="10"/>
    </row>
    <row r="877" spans="13:13">
      <c r="M877" s="10"/>
    </row>
    <row r="878" spans="13:13">
      <c r="M878" s="10"/>
    </row>
    <row r="879" spans="13:13">
      <c r="M879" s="10"/>
    </row>
    <row r="880" spans="13:13">
      <c r="M880" s="10"/>
    </row>
    <row r="881" spans="13:13">
      <c r="M881" s="10"/>
    </row>
    <row r="882" spans="13:13">
      <c r="M882" s="10"/>
    </row>
    <row r="883" spans="13:13">
      <c r="M883" s="10"/>
    </row>
    <row r="884" spans="13:13">
      <c r="M884" s="10"/>
    </row>
    <row r="885" spans="13:13">
      <c r="M885" s="10"/>
    </row>
    <row r="886" spans="13:13">
      <c r="M886" s="10"/>
    </row>
    <row r="887" spans="13:13">
      <c r="M887" s="10"/>
    </row>
    <row r="888" spans="13:13">
      <c r="M888" s="10"/>
    </row>
    <row r="889" spans="13:13">
      <c r="M889" s="10"/>
    </row>
    <row r="890" spans="13:13">
      <c r="M890" s="10"/>
    </row>
    <row r="891" spans="13:13">
      <c r="M891" s="10"/>
    </row>
    <row r="892" spans="13:13">
      <c r="M892" s="10"/>
    </row>
    <row r="893" spans="13:13">
      <c r="M893" s="10"/>
    </row>
    <row r="894" spans="13:13">
      <c r="M894" s="10"/>
    </row>
    <row r="895" spans="13:13">
      <c r="M895" s="10"/>
    </row>
    <row r="896" spans="13:13">
      <c r="M896" s="10"/>
    </row>
    <row r="897" spans="13:13">
      <c r="M897" s="10"/>
    </row>
    <row r="898" spans="13:13">
      <c r="M898" s="10"/>
    </row>
    <row r="899" spans="13:13">
      <c r="M899" s="10"/>
    </row>
    <row r="900" spans="13:13">
      <c r="M900" s="10"/>
    </row>
    <row r="901" spans="13:13">
      <c r="M901" s="10"/>
    </row>
    <row r="902" spans="13:13">
      <c r="M902" s="10"/>
    </row>
    <row r="903" spans="13:13">
      <c r="M903" s="10"/>
    </row>
    <row r="904" spans="13:13">
      <c r="M904" s="10"/>
    </row>
    <row r="905" spans="13:13">
      <c r="M905" s="10"/>
    </row>
    <row r="906" spans="13:13">
      <c r="M906" s="10"/>
    </row>
    <row r="907" spans="13:13">
      <c r="M907" s="10"/>
    </row>
    <row r="908" spans="13:13">
      <c r="M908" s="10"/>
    </row>
    <row r="909" spans="13:13">
      <c r="M909" s="10"/>
    </row>
    <row r="910" spans="13:13">
      <c r="M910" s="10"/>
    </row>
    <row r="911" spans="13:13">
      <c r="M911" s="10"/>
    </row>
    <row r="912" spans="13:13">
      <c r="M912" s="10"/>
    </row>
    <row r="913" spans="13:13">
      <c r="M913" s="10"/>
    </row>
    <row r="914" spans="13:13">
      <c r="M914" s="10"/>
    </row>
    <row r="915" spans="13:13">
      <c r="M915" s="10"/>
    </row>
    <row r="916" spans="13:13">
      <c r="M916" s="10"/>
    </row>
    <row r="917" spans="13:13">
      <c r="M917" s="10"/>
    </row>
    <row r="918" spans="13:13">
      <c r="M918" s="10"/>
    </row>
    <row r="919" spans="13:13">
      <c r="M919" s="10"/>
    </row>
    <row r="920" spans="13:13">
      <c r="M920" s="10"/>
    </row>
    <row r="921" spans="13:13">
      <c r="M921" s="10"/>
    </row>
    <row r="922" spans="13:13">
      <c r="M922" s="10"/>
    </row>
    <row r="923" spans="13:13">
      <c r="M923" s="10"/>
    </row>
    <row r="924" spans="13:13">
      <c r="M924" s="10"/>
    </row>
    <row r="925" spans="13:13">
      <c r="M925" s="10"/>
    </row>
    <row r="926" spans="13:13">
      <c r="M926" s="10"/>
    </row>
    <row r="927" spans="13:13">
      <c r="M927" s="10"/>
    </row>
    <row r="928" spans="13:13">
      <c r="M928" s="10"/>
    </row>
    <row r="929" spans="13:13">
      <c r="M929" s="10"/>
    </row>
    <row r="930" spans="13:13">
      <c r="M930" s="10"/>
    </row>
    <row r="931" spans="13:13">
      <c r="M931" s="10"/>
    </row>
    <row r="932" spans="13:13">
      <c r="M932" s="10"/>
    </row>
    <row r="933" spans="13:13">
      <c r="M933" s="10"/>
    </row>
    <row r="934" spans="13:13">
      <c r="M934" s="10"/>
    </row>
    <row r="935" spans="13:13">
      <c r="M935" s="10"/>
    </row>
    <row r="936" spans="13:13">
      <c r="M936" s="10"/>
    </row>
    <row r="937" spans="13:13">
      <c r="M937" s="10"/>
    </row>
    <row r="938" spans="13:13">
      <c r="M938" s="10"/>
    </row>
    <row r="939" spans="13:13">
      <c r="M939" s="10"/>
    </row>
    <row r="940" spans="13:13">
      <c r="M940" s="10"/>
    </row>
    <row r="941" spans="13:13">
      <c r="M941" s="10"/>
    </row>
    <row r="942" spans="13:13">
      <c r="M942" s="10"/>
    </row>
    <row r="943" spans="13:13">
      <c r="M943" s="10"/>
    </row>
    <row r="944" spans="13:13">
      <c r="M944" s="10"/>
    </row>
    <row r="945" spans="13:13">
      <c r="M945" s="10"/>
    </row>
    <row r="946" spans="13:13">
      <c r="M946" s="10"/>
    </row>
    <row r="947" spans="13:13">
      <c r="M947" s="10"/>
    </row>
    <row r="948" spans="13:13">
      <c r="M948" s="10"/>
    </row>
    <row r="949" spans="13:13">
      <c r="M949" s="10"/>
    </row>
    <row r="950" spans="13:13">
      <c r="M950" s="10"/>
    </row>
    <row r="951" spans="13:13">
      <c r="M951" s="10"/>
    </row>
    <row r="952" spans="13:13">
      <c r="M952" s="10"/>
    </row>
    <row r="953" spans="13:13">
      <c r="M953" s="10"/>
    </row>
    <row r="954" spans="13:13">
      <c r="M954" s="10"/>
    </row>
    <row r="955" spans="13:13">
      <c r="M955" s="10"/>
    </row>
    <row r="956" spans="13:13">
      <c r="M956" s="10"/>
    </row>
    <row r="957" spans="13:13">
      <c r="M957" s="10"/>
    </row>
    <row r="958" spans="13:13">
      <c r="M958" s="10"/>
    </row>
    <row r="959" spans="13:13">
      <c r="M959" s="10"/>
    </row>
    <row r="960" spans="13:13">
      <c r="M960" s="10"/>
    </row>
    <row r="961" spans="13:13">
      <c r="M961" s="10"/>
    </row>
    <row r="962" spans="13:13">
      <c r="M962" s="10"/>
    </row>
    <row r="963" spans="13:13">
      <c r="M963" s="10"/>
    </row>
    <row r="964" spans="13:13">
      <c r="M964" s="10"/>
    </row>
    <row r="965" spans="13:13">
      <c r="M965" s="10"/>
    </row>
    <row r="966" spans="13:13">
      <c r="M966" s="10"/>
    </row>
    <row r="967" spans="13:13">
      <c r="M967" s="10"/>
    </row>
    <row r="968" spans="13:13">
      <c r="M968" s="10"/>
    </row>
    <row r="969" spans="13:13">
      <c r="M969" s="10"/>
    </row>
    <row r="970" spans="13:13">
      <c r="M970" s="10"/>
    </row>
    <row r="971" spans="13:13">
      <c r="M971" s="10"/>
    </row>
    <row r="972" spans="13:13">
      <c r="M972" s="10"/>
    </row>
    <row r="973" spans="13:13">
      <c r="M973" s="10"/>
    </row>
    <row r="974" spans="13:13">
      <c r="M974" s="10"/>
    </row>
    <row r="975" spans="13:13">
      <c r="M975" s="10"/>
    </row>
    <row r="976" spans="13:13">
      <c r="M976" s="10"/>
    </row>
    <row r="977" spans="13:13">
      <c r="M977" s="10"/>
    </row>
    <row r="978" spans="13:13">
      <c r="M978" s="10"/>
    </row>
    <row r="979" spans="13:13">
      <c r="M979" s="10"/>
    </row>
    <row r="980" spans="13:13">
      <c r="M980" s="10"/>
    </row>
    <row r="981" spans="13:13">
      <c r="M981" s="10"/>
    </row>
    <row r="982" spans="13:13">
      <c r="M982" s="10"/>
    </row>
    <row r="983" spans="13:13">
      <c r="M983" s="10"/>
    </row>
    <row r="984" spans="13:13">
      <c r="M984" s="10"/>
    </row>
    <row r="985" spans="13:13">
      <c r="M985" s="10"/>
    </row>
    <row r="986" spans="13:13">
      <c r="M986" s="10"/>
    </row>
    <row r="987" spans="13:13">
      <c r="M987" s="10"/>
    </row>
    <row r="988" spans="13:13">
      <c r="M988" s="10"/>
    </row>
    <row r="989" spans="13:13">
      <c r="M989" s="10"/>
    </row>
    <row r="990" spans="13:13">
      <c r="M990" s="10"/>
    </row>
    <row r="991" spans="13:13">
      <c r="M991" s="10"/>
    </row>
    <row r="992" spans="13:13">
      <c r="M992" s="10"/>
    </row>
    <row r="993" spans="13:13">
      <c r="M993" s="10"/>
    </row>
    <row r="994" spans="13:13">
      <c r="M994" s="10"/>
    </row>
    <row r="995" spans="13:13">
      <c r="M995" s="10"/>
    </row>
    <row r="996" spans="13:13">
      <c r="M996" s="10"/>
    </row>
    <row r="997" spans="13:13">
      <c r="M997" s="10"/>
    </row>
    <row r="998" spans="13:13">
      <c r="M998" s="10"/>
    </row>
    <row r="999" spans="13:13">
      <c r="M999" s="10"/>
    </row>
    <row r="1000" spans="13:13">
      <c r="M1000" s="10"/>
    </row>
    <row r="1001" spans="13:13">
      <c r="M1001" s="10"/>
    </row>
    <row r="1002" spans="13:13">
      <c r="M1002" s="10"/>
    </row>
    <row r="1003" spans="13:13">
      <c r="M1003" s="10"/>
    </row>
    <row r="1004" spans="13:13">
      <c r="M1004" s="10"/>
    </row>
    <row r="1005" spans="13:13">
      <c r="M1005" s="10"/>
    </row>
    <row r="1006" spans="13:13">
      <c r="M1006" s="10"/>
    </row>
    <row r="1007" spans="13:13">
      <c r="M1007" s="10"/>
    </row>
    <row r="1008" spans="13:13">
      <c r="M1008" s="10"/>
    </row>
    <row r="1009" spans="13:13">
      <c r="M1009" s="10"/>
    </row>
    <row r="1010" spans="13:13">
      <c r="M1010" s="10"/>
    </row>
    <row r="1011" spans="13:13">
      <c r="M1011" s="10"/>
    </row>
    <row r="1012" spans="13:13">
      <c r="M1012" s="10"/>
    </row>
    <row r="1013" spans="13:13">
      <c r="M1013" s="10"/>
    </row>
    <row r="1014" spans="13:13">
      <c r="M1014" s="10"/>
    </row>
    <row r="1015" spans="13:13">
      <c r="M1015" s="10"/>
    </row>
    <row r="1016" spans="13:13">
      <c r="M1016" s="10"/>
    </row>
    <row r="1017" spans="13:13">
      <c r="M1017" s="10"/>
    </row>
    <row r="1018" spans="13:13">
      <c r="M1018" s="10"/>
    </row>
    <row r="1019" spans="13:13">
      <c r="M1019" s="10"/>
    </row>
    <row r="1020" spans="13:13">
      <c r="M1020" s="10"/>
    </row>
    <row r="1021" spans="13:13">
      <c r="M1021" s="10"/>
    </row>
    <row r="1022" spans="13:13">
      <c r="M1022" s="10"/>
    </row>
    <row r="1023" spans="13:13">
      <c r="M1023" s="10"/>
    </row>
    <row r="1024" spans="13:13">
      <c r="M1024" s="10"/>
    </row>
    <row r="1025" spans="13:13">
      <c r="M1025" s="10"/>
    </row>
    <row r="1026" spans="13:13">
      <c r="M1026" s="10"/>
    </row>
    <row r="1027" spans="13:13">
      <c r="M1027" s="10"/>
    </row>
    <row r="1028" spans="13:13">
      <c r="M1028" s="10"/>
    </row>
    <row r="1029" spans="13:13">
      <c r="M1029" s="10"/>
    </row>
    <row r="1030" spans="13:13">
      <c r="M1030" s="10"/>
    </row>
    <row r="1031" spans="13:13">
      <c r="M1031" s="10"/>
    </row>
    <row r="1032" spans="13:13">
      <c r="M1032" s="10"/>
    </row>
    <row r="1033" spans="13:13">
      <c r="M1033" s="10"/>
    </row>
    <row r="1034" spans="13:13">
      <c r="M1034" s="10"/>
    </row>
    <row r="1035" spans="13:13">
      <c r="M1035" s="10"/>
    </row>
    <row r="1036" spans="13:13">
      <c r="M1036" s="10"/>
    </row>
    <row r="1037" spans="13:13">
      <c r="M1037" s="10"/>
    </row>
    <row r="1038" spans="13:13">
      <c r="M1038" s="10"/>
    </row>
    <row r="1039" spans="13:13">
      <c r="M1039" s="10"/>
    </row>
    <row r="1040" spans="13:13">
      <c r="M1040" s="10"/>
    </row>
    <row r="1041" spans="13:13">
      <c r="M1041" s="10"/>
    </row>
    <row r="1042" spans="13:13">
      <c r="M1042" s="10"/>
    </row>
    <row r="1043" spans="13:13">
      <c r="M1043" s="10"/>
    </row>
    <row r="1044" spans="13:13">
      <c r="M1044" s="10"/>
    </row>
    <row r="1045" spans="13:13">
      <c r="M1045" s="10"/>
    </row>
    <row r="1046" spans="13:13">
      <c r="M1046" s="10"/>
    </row>
    <row r="1047" spans="13:13">
      <c r="M1047" s="10"/>
    </row>
    <row r="1048" spans="13:13">
      <c r="M1048" s="10"/>
    </row>
    <row r="1049" spans="13:13">
      <c r="M1049" s="10"/>
    </row>
    <row r="1050" spans="13:13">
      <c r="M1050" s="10"/>
    </row>
    <row r="1051" spans="13:13">
      <c r="M1051" s="10"/>
    </row>
    <row r="1052" spans="13:13">
      <c r="M1052" s="10"/>
    </row>
    <row r="1053" spans="13:13">
      <c r="M1053" s="10"/>
    </row>
    <row r="1054" spans="13:13">
      <c r="M1054" s="10"/>
    </row>
    <row r="1055" spans="13:13">
      <c r="M1055" s="10"/>
    </row>
    <row r="1056" spans="13:13">
      <c r="M1056" s="10"/>
    </row>
    <row r="1057" spans="13:13">
      <c r="M1057" s="10"/>
    </row>
    <row r="1058" spans="13:13">
      <c r="M1058" s="10"/>
    </row>
    <row r="1059" spans="13:13">
      <c r="M1059" s="10"/>
    </row>
    <row r="1060" spans="13:13">
      <c r="M1060" s="10"/>
    </row>
    <row r="1061" spans="13:13">
      <c r="M1061" s="10"/>
    </row>
    <row r="1062" spans="13:13">
      <c r="M1062" s="10"/>
    </row>
    <row r="1063" spans="13:13">
      <c r="M1063" s="10"/>
    </row>
    <row r="1064" spans="13:13">
      <c r="M1064" s="10"/>
    </row>
    <row r="1065" spans="13:13">
      <c r="M1065" s="10"/>
    </row>
    <row r="1066" spans="13:13">
      <c r="M1066" s="10"/>
    </row>
    <row r="1067" spans="13:13">
      <c r="M1067" s="10"/>
    </row>
    <row r="1068" spans="13:13">
      <c r="M1068" s="10"/>
    </row>
    <row r="1069" spans="13:13">
      <c r="M1069" s="10"/>
    </row>
    <row r="1070" spans="13:13">
      <c r="M1070" s="10"/>
    </row>
    <row r="1071" spans="13:13">
      <c r="M1071" s="10"/>
    </row>
    <row r="1072" spans="13:13">
      <c r="M1072" s="10"/>
    </row>
  </sheetData>
  <customSheetViews>
    <customSheetView guid="{C283BA83-0D13-4C5E-A315-F93E8618CDD5}" showPageBreaks="1" printArea="1" hiddenRows="1" hiddenColumns="1" state="hidden" view="pageBreakPreview" topLeftCell="A766">
      <selection activeCell="A791" sqref="A791:E791"/>
      <pageMargins left="0.59055118110236227" right="0" top="0" bottom="0" header="0.51181102362204722" footer="0.51181102362204722"/>
      <pageSetup paperSize="9" scale="80" orientation="portrait" r:id="rId1"/>
      <headerFooter alignWithMargins="0"/>
    </customSheetView>
  </customSheetViews>
  <mergeCells count="17">
    <mergeCell ref="A792:E792"/>
    <mergeCell ref="A791:E791"/>
    <mergeCell ref="A787:E787"/>
    <mergeCell ref="A788:E788"/>
    <mergeCell ref="A789:E789"/>
    <mergeCell ref="A2:L2"/>
    <mergeCell ref="A1:L1"/>
    <mergeCell ref="A3:L3"/>
    <mergeCell ref="A4:L4"/>
    <mergeCell ref="A790:E790"/>
    <mergeCell ref="A5:L5"/>
    <mergeCell ref="A6:L6"/>
    <mergeCell ref="A795:E795"/>
    <mergeCell ref="A793:B793"/>
    <mergeCell ref="C793:E793"/>
    <mergeCell ref="A794:B794"/>
    <mergeCell ref="C794:E794"/>
  </mergeCells>
  <phoneticPr fontId="0" type="noConversion"/>
  <pageMargins left="0.59055118110236227" right="0" top="0" bottom="0" header="0.51181102362204722" footer="0.51181102362204722"/>
  <pageSetup paperSize="9" scale="80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8"/>
  <sheetViews>
    <sheetView tabSelected="1" view="pageBreakPreview" zoomScale="80" zoomScaleSheetLayoutView="80" workbookViewId="0">
      <selection activeCell="H14" sqref="G13:H14"/>
    </sheetView>
  </sheetViews>
  <sheetFormatPr defaultColWidth="9.109375" defaultRowHeight="13.2"/>
  <cols>
    <col min="1" max="1" width="3.109375" style="73" customWidth="1"/>
    <col min="2" max="2" width="52.109375" style="73" customWidth="1"/>
    <col min="3" max="3" width="9.44140625" style="73" customWidth="1"/>
    <col min="4" max="4" width="7.6640625" style="73" customWidth="1"/>
    <col min="5" max="5" width="7.109375" style="73" customWidth="1"/>
    <col min="6" max="6" width="12.88671875" style="73" customWidth="1"/>
    <col min="7" max="7" width="6.33203125" style="73" customWidth="1"/>
    <col min="8" max="8" width="16.109375" style="73" customWidth="1"/>
    <col min="9" max="9" width="15.6640625" style="64" customWidth="1"/>
    <col min="10" max="10" width="16" style="64" customWidth="1"/>
    <col min="11" max="11" width="16.44140625" style="73" customWidth="1"/>
    <col min="12" max="16384" width="9.109375" style="73"/>
  </cols>
  <sheetData>
    <row r="1" spans="1:11" s="64" customFormat="1" ht="13.8">
      <c r="B1" s="108"/>
      <c r="C1" s="125" t="s">
        <v>1199</v>
      </c>
      <c r="D1" s="125"/>
      <c r="E1" s="125"/>
      <c r="F1" s="125"/>
      <c r="G1" s="125"/>
      <c r="H1" s="125"/>
      <c r="I1" s="125"/>
      <c r="J1" s="125"/>
    </row>
    <row r="2" spans="1:11" s="64" customFormat="1" ht="13.8">
      <c r="B2" s="108"/>
      <c r="C2" s="125" t="s">
        <v>1193</v>
      </c>
      <c r="D2" s="125"/>
      <c r="E2" s="125"/>
      <c r="F2" s="125"/>
      <c r="G2" s="125"/>
      <c r="H2" s="125"/>
      <c r="I2" s="125"/>
      <c r="J2" s="125"/>
    </row>
    <row r="3" spans="1:11" s="64" customFormat="1" ht="13.8">
      <c r="B3" s="108"/>
      <c r="C3" s="125" t="s">
        <v>1196</v>
      </c>
      <c r="D3" s="125"/>
      <c r="E3" s="125"/>
      <c r="F3" s="125"/>
      <c r="G3" s="125"/>
      <c r="H3" s="125"/>
      <c r="I3" s="125"/>
      <c r="J3" s="125"/>
    </row>
    <row r="4" spans="1:11" s="64" customFormat="1" ht="18">
      <c r="B4" s="126" t="s">
        <v>1194</v>
      </c>
      <c r="C4" s="126"/>
      <c r="D4" s="126"/>
      <c r="E4" s="126"/>
      <c r="F4" s="126"/>
      <c r="G4" s="126"/>
      <c r="H4" s="126"/>
      <c r="I4" s="126"/>
      <c r="J4" s="107"/>
    </row>
    <row r="5" spans="1:11" s="64" customFormat="1" ht="18">
      <c r="B5" s="126" t="s">
        <v>1200</v>
      </c>
      <c r="C5" s="126"/>
      <c r="D5" s="126"/>
      <c r="E5" s="126"/>
      <c r="F5" s="126"/>
      <c r="G5" s="126"/>
      <c r="H5" s="126"/>
      <c r="I5" s="126"/>
      <c r="J5" s="107"/>
    </row>
    <row r="6" spans="1:11" ht="15.6">
      <c r="B6" s="123" t="s">
        <v>1195</v>
      </c>
      <c r="C6" s="123"/>
      <c r="D6" s="123"/>
      <c r="E6" s="123"/>
      <c r="F6" s="123"/>
      <c r="G6" s="123"/>
      <c r="H6" s="123"/>
      <c r="I6" s="123"/>
      <c r="J6" s="123"/>
    </row>
    <row r="7" spans="1:11" ht="18" hidden="1">
      <c r="A7" s="74"/>
      <c r="B7" s="124" t="s">
        <v>971</v>
      </c>
      <c r="C7" s="124"/>
      <c r="D7" s="124"/>
      <c r="E7" s="124"/>
      <c r="F7" s="124"/>
      <c r="G7" s="124"/>
      <c r="H7" s="124"/>
      <c r="I7" s="124"/>
      <c r="J7" s="124"/>
    </row>
    <row r="8" spans="1:11" ht="72" customHeight="1">
      <c r="B8" s="63" t="s">
        <v>631</v>
      </c>
      <c r="C8" s="63" t="s">
        <v>632</v>
      </c>
      <c r="D8" s="63" t="s">
        <v>633</v>
      </c>
      <c r="E8" s="63" t="s">
        <v>634</v>
      </c>
      <c r="F8" s="63" t="s">
        <v>635</v>
      </c>
      <c r="G8" s="63" t="s">
        <v>636</v>
      </c>
      <c r="H8" s="105" t="s">
        <v>1190</v>
      </c>
      <c r="I8" s="105" t="s">
        <v>1191</v>
      </c>
      <c r="J8" s="106" t="s">
        <v>1192</v>
      </c>
    </row>
    <row r="9" spans="1:11">
      <c r="B9" s="75" t="s">
        <v>401</v>
      </c>
      <c r="C9" s="75" t="s">
        <v>402</v>
      </c>
      <c r="D9" s="75" t="s">
        <v>403</v>
      </c>
      <c r="E9" s="75" t="s">
        <v>404</v>
      </c>
      <c r="F9" s="75" t="s">
        <v>405</v>
      </c>
      <c r="G9" s="75" t="s">
        <v>406</v>
      </c>
      <c r="H9" s="75" t="s">
        <v>56</v>
      </c>
      <c r="I9" s="75" t="s">
        <v>80</v>
      </c>
      <c r="J9" s="75" t="s">
        <v>392</v>
      </c>
    </row>
    <row r="10" spans="1:11" ht="20.399999999999999">
      <c r="B10" s="76" t="s">
        <v>408</v>
      </c>
      <c r="C10" s="77" t="s">
        <v>407</v>
      </c>
      <c r="D10" s="78"/>
      <c r="E10" s="78"/>
      <c r="F10" s="78"/>
      <c r="G10" s="78"/>
      <c r="H10" s="79">
        <f>H12+H17+H28+H47+H54+H58+H116+H124+H160+H186+H223+H238+H242+H257+H268+H152+H264+H143+H219+H179+H210+H229+H108+H146</f>
        <v>106870042.95999999</v>
      </c>
      <c r="I10" s="79">
        <f>I12+I17+I28+I47+I54+I58+I116+I124+I160+I186+I223+I238+I242+I257+I268+I152+I264+I143+I219+I179+I210+I229+I108+I146</f>
        <v>80319968.820000008</v>
      </c>
      <c r="J10" s="79">
        <f>I10/H10*100</f>
        <v>75.15667309131959</v>
      </c>
      <c r="K10" s="101"/>
    </row>
    <row r="11" spans="1:11">
      <c r="B11" s="93" t="s">
        <v>954</v>
      </c>
      <c r="C11" s="80" t="s">
        <v>407</v>
      </c>
      <c r="D11" s="80" t="s">
        <v>638</v>
      </c>
      <c r="E11" s="81"/>
      <c r="F11" s="81"/>
      <c r="G11" s="80"/>
      <c r="H11" s="82">
        <f>H12+H17+H28+H47+H54+H58+H502</f>
        <v>33063077.160000004</v>
      </c>
      <c r="I11" s="82">
        <f>I12+I17+I28+I47+I54+I58+I502</f>
        <v>32317808.210000001</v>
      </c>
      <c r="J11" s="71">
        <f>I11/H11*100</f>
        <v>97.745917760789553</v>
      </c>
    </row>
    <row r="12" spans="1:11" ht="24">
      <c r="B12" s="93" t="s">
        <v>410</v>
      </c>
      <c r="C12" s="80" t="s">
        <v>407</v>
      </c>
      <c r="D12" s="80" t="s">
        <v>638</v>
      </c>
      <c r="E12" s="81" t="s">
        <v>639</v>
      </c>
      <c r="F12" s="81"/>
      <c r="G12" s="80"/>
      <c r="H12" s="82">
        <f t="shared" ref="H12:I15" si="0">H13</f>
        <v>1650944.73</v>
      </c>
      <c r="I12" s="82">
        <f t="shared" si="0"/>
        <v>1650944.73</v>
      </c>
      <c r="J12" s="71">
        <f t="shared" ref="J12:J75" si="1">I12/H12*100</f>
        <v>100</v>
      </c>
    </row>
    <row r="13" spans="1:11">
      <c r="B13" s="93" t="s">
        <v>810</v>
      </c>
      <c r="C13" s="80" t="s">
        <v>407</v>
      </c>
      <c r="D13" s="80" t="s">
        <v>638</v>
      </c>
      <c r="E13" s="81" t="s">
        <v>639</v>
      </c>
      <c r="F13" s="81" t="s">
        <v>785</v>
      </c>
      <c r="G13" s="80"/>
      <c r="H13" s="82">
        <f t="shared" si="0"/>
        <v>1650944.73</v>
      </c>
      <c r="I13" s="82">
        <f t="shared" si="0"/>
        <v>1650944.73</v>
      </c>
      <c r="J13" s="71">
        <f t="shared" si="1"/>
        <v>100</v>
      </c>
    </row>
    <row r="14" spans="1:11" ht="24">
      <c r="B14" s="93" t="s">
        <v>811</v>
      </c>
      <c r="C14" s="80" t="s">
        <v>407</v>
      </c>
      <c r="D14" s="80" t="s">
        <v>638</v>
      </c>
      <c r="E14" s="81" t="s">
        <v>639</v>
      </c>
      <c r="F14" s="81" t="s">
        <v>784</v>
      </c>
      <c r="G14" s="80"/>
      <c r="H14" s="82">
        <f t="shared" si="0"/>
        <v>1650944.73</v>
      </c>
      <c r="I14" s="82">
        <f t="shared" si="0"/>
        <v>1650944.73</v>
      </c>
      <c r="J14" s="71">
        <f t="shared" si="1"/>
        <v>100</v>
      </c>
    </row>
    <row r="15" spans="1:11">
      <c r="B15" s="93" t="s">
        <v>621</v>
      </c>
      <c r="C15" s="80" t="s">
        <v>407</v>
      </c>
      <c r="D15" s="80" t="s">
        <v>638</v>
      </c>
      <c r="E15" s="81" t="s">
        <v>639</v>
      </c>
      <c r="F15" s="81" t="s">
        <v>659</v>
      </c>
      <c r="G15" s="80"/>
      <c r="H15" s="82">
        <f t="shared" si="0"/>
        <v>1650944.73</v>
      </c>
      <c r="I15" s="82">
        <f t="shared" si="0"/>
        <v>1650944.73</v>
      </c>
      <c r="J15" s="71">
        <f t="shared" si="1"/>
        <v>100</v>
      </c>
    </row>
    <row r="16" spans="1:11" ht="48">
      <c r="B16" s="93" t="s">
        <v>767</v>
      </c>
      <c r="C16" s="80" t="s">
        <v>407</v>
      </c>
      <c r="D16" s="80" t="s">
        <v>638</v>
      </c>
      <c r="E16" s="81" t="s">
        <v>639</v>
      </c>
      <c r="F16" s="81" t="s">
        <v>659</v>
      </c>
      <c r="G16" s="80" t="s">
        <v>735</v>
      </c>
      <c r="H16" s="82">
        <v>1650944.73</v>
      </c>
      <c r="I16" s="71">
        <f>1252728.11+398216.62</f>
        <v>1650944.73</v>
      </c>
      <c r="J16" s="71">
        <f t="shared" si="1"/>
        <v>100</v>
      </c>
    </row>
    <row r="17" spans="2:10" ht="36">
      <c r="B17" s="93" t="s">
        <v>416</v>
      </c>
      <c r="C17" s="80" t="s">
        <v>407</v>
      </c>
      <c r="D17" s="80" t="s">
        <v>638</v>
      </c>
      <c r="E17" s="81" t="s">
        <v>640</v>
      </c>
      <c r="F17" s="81"/>
      <c r="G17" s="80"/>
      <c r="H17" s="82">
        <f>H18</f>
        <v>1574309.6</v>
      </c>
      <c r="I17" s="82">
        <f>I18</f>
        <v>1424428.4300000002</v>
      </c>
      <c r="J17" s="71">
        <f t="shared" si="1"/>
        <v>90.479561961637032</v>
      </c>
    </row>
    <row r="18" spans="2:10">
      <c r="B18" s="93" t="s">
        <v>810</v>
      </c>
      <c r="C18" s="80" t="s">
        <v>407</v>
      </c>
      <c r="D18" s="80" t="s">
        <v>638</v>
      </c>
      <c r="E18" s="81" t="s">
        <v>640</v>
      </c>
      <c r="F18" s="81" t="s">
        <v>785</v>
      </c>
      <c r="G18" s="80"/>
      <c r="H18" s="82">
        <f>H19</f>
        <v>1574309.6</v>
      </c>
      <c r="I18" s="82">
        <f>I19</f>
        <v>1424428.4300000002</v>
      </c>
      <c r="J18" s="71">
        <f t="shared" si="1"/>
        <v>90.479561961637032</v>
      </c>
    </row>
    <row r="19" spans="2:10" ht="24">
      <c r="B19" s="93" t="s">
        <v>1075</v>
      </c>
      <c r="C19" s="80" t="s">
        <v>407</v>
      </c>
      <c r="D19" s="80" t="s">
        <v>638</v>
      </c>
      <c r="E19" s="81" t="s">
        <v>640</v>
      </c>
      <c r="F19" s="81" t="s">
        <v>786</v>
      </c>
      <c r="G19" s="80"/>
      <c r="H19" s="82">
        <f>H20+H24+H26</f>
        <v>1574309.6</v>
      </c>
      <c r="I19" s="82">
        <f>I20+I24+I26</f>
        <v>1424428.4300000002</v>
      </c>
      <c r="J19" s="71">
        <f t="shared" si="1"/>
        <v>90.479561961637032</v>
      </c>
    </row>
    <row r="20" spans="2:10" ht="18.75" customHeight="1">
      <c r="B20" s="93" t="s">
        <v>813</v>
      </c>
      <c r="C20" s="80" t="s">
        <v>407</v>
      </c>
      <c r="D20" s="80" t="s">
        <v>638</v>
      </c>
      <c r="E20" s="81" t="s">
        <v>640</v>
      </c>
      <c r="F20" s="81" t="s">
        <v>733</v>
      </c>
      <c r="G20" s="80"/>
      <c r="H20" s="82">
        <f>H21</f>
        <v>631061</v>
      </c>
      <c r="I20" s="82">
        <f>I21</f>
        <v>625751.31000000006</v>
      </c>
      <c r="J20" s="71">
        <f t="shared" si="1"/>
        <v>99.158609072657015</v>
      </c>
    </row>
    <row r="21" spans="2:10">
      <c r="B21" s="93" t="s">
        <v>815</v>
      </c>
      <c r="C21" s="80" t="s">
        <v>407</v>
      </c>
      <c r="D21" s="80" t="s">
        <v>638</v>
      </c>
      <c r="E21" s="81" t="s">
        <v>640</v>
      </c>
      <c r="F21" s="81" t="s">
        <v>654</v>
      </c>
      <c r="G21" s="80"/>
      <c r="H21" s="82">
        <f>H22+H23</f>
        <v>631061</v>
      </c>
      <c r="I21" s="82">
        <f>I22+I23</f>
        <v>625751.31000000006</v>
      </c>
      <c r="J21" s="71">
        <f t="shared" si="1"/>
        <v>99.158609072657015</v>
      </c>
    </row>
    <row r="22" spans="2:10" ht="48">
      <c r="B22" s="93" t="s">
        <v>767</v>
      </c>
      <c r="C22" s="80" t="s">
        <v>407</v>
      </c>
      <c r="D22" s="80" t="s">
        <v>638</v>
      </c>
      <c r="E22" s="81" t="s">
        <v>640</v>
      </c>
      <c r="F22" s="81" t="s">
        <v>654</v>
      </c>
      <c r="G22" s="80">
        <v>100</v>
      </c>
      <c r="H22" s="82">
        <v>472160</v>
      </c>
      <c r="I22" s="71">
        <f>333004.77+39300+96077</f>
        <v>468381.77</v>
      </c>
      <c r="J22" s="71">
        <f t="shared" si="1"/>
        <v>99.199798797017962</v>
      </c>
    </row>
    <row r="23" spans="2:10" ht="24">
      <c r="B23" s="93" t="s">
        <v>768</v>
      </c>
      <c r="C23" s="80" t="s">
        <v>407</v>
      </c>
      <c r="D23" s="80" t="s">
        <v>638</v>
      </c>
      <c r="E23" s="81" t="s">
        <v>640</v>
      </c>
      <c r="F23" s="81" t="s">
        <v>654</v>
      </c>
      <c r="G23" s="80">
        <v>200</v>
      </c>
      <c r="H23" s="82">
        <v>158901</v>
      </c>
      <c r="I23" s="71">
        <f>5000+152369.54</f>
        <v>157369.54</v>
      </c>
      <c r="J23" s="71">
        <f t="shared" si="1"/>
        <v>99.036217519084218</v>
      </c>
    </row>
    <row r="24" spans="2:10" ht="18.75" customHeight="1">
      <c r="B24" s="93" t="s">
        <v>418</v>
      </c>
      <c r="C24" s="80" t="s">
        <v>407</v>
      </c>
      <c r="D24" s="80" t="s">
        <v>638</v>
      </c>
      <c r="E24" s="81" t="s">
        <v>640</v>
      </c>
      <c r="F24" s="81" t="s">
        <v>652</v>
      </c>
      <c r="G24" s="80"/>
      <c r="H24" s="82">
        <f>H25</f>
        <v>744248.6</v>
      </c>
      <c r="I24" s="82">
        <f>I25</f>
        <v>744248.60000000009</v>
      </c>
      <c r="J24" s="71">
        <f t="shared" si="1"/>
        <v>100.00000000000003</v>
      </c>
    </row>
    <row r="25" spans="2:10" ht="48">
      <c r="B25" s="93" t="s">
        <v>767</v>
      </c>
      <c r="C25" s="80" t="s">
        <v>407</v>
      </c>
      <c r="D25" s="80" t="s">
        <v>638</v>
      </c>
      <c r="E25" s="81" t="s">
        <v>640</v>
      </c>
      <c r="F25" s="81" t="s">
        <v>652</v>
      </c>
      <c r="G25" s="80">
        <v>100</v>
      </c>
      <c r="H25" s="82">
        <v>744248.6</v>
      </c>
      <c r="I25" s="71">
        <f>585428.78+158819.82</f>
        <v>744248.60000000009</v>
      </c>
      <c r="J25" s="71">
        <f t="shared" si="1"/>
        <v>100.00000000000003</v>
      </c>
    </row>
    <row r="26" spans="2:10">
      <c r="B26" s="93" t="s">
        <v>420</v>
      </c>
      <c r="C26" s="80" t="s">
        <v>407</v>
      </c>
      <c r="D26" s="80" t="s">
        <v>638</v>
      </c>
      <c r="E26" s="81" t="s">
        <v>640</v>
      </c>
      <c r="F26" s="81" t="s">
        <v>653</v>
      </c>
      <c r="G26" s="80"/>
      <c r="H26" s="82">
        <f>H27</f>
        <v>199000</v>
      </c>
      <c r="I26" s="82">
        <f>I27</f>
        <v>54428.52</v>
      </c>
      <c r="J26" s="71">
        <f t="shared" si="1"/>
        <v>27.351015075376882</v>
      </c>
    </row>
    <row r="27" spans="2:10" ht="48">
      <c r="B27" s="93" t="s">
        <v>767</v>
      </c>
      <c r="C27" s="80" t="s">
        <v>407</v>
      </c>
      <c r="D27" s="80" t="s">
        <v>638</v>
      </c>
      <c r="E27" s="81" t="s">
        <v>640</v>
      </c>
      <c r="F27" s="81" t="s">
        <v>653</v>
      </c>
      <c r="G27" s="80">
        <v>100</v>
      </c>
      <c r="H27" s="82">
        <v>199000</v>
      </c>
      <c r="I27" s="71">
        <f>0+54428.52</f>
        <v>54428.52</v>
      </c>
      <c r="J27" s="71">
        <f t="shared" si="1"/>
        <v>27.351015075376882</v>
      </c>
    </row>
    <row r="28" spans="2:10" ht="36">
      <c r="B28" s="93" t="s">
        <v>422</v>
      </c>
      <c r="C28" s="80" t="s">
        <v>407</v>
      </c>
      <c r="D28" s="80" t="s">
        <v>638</v>
      </c>
      <c r="E28" s="81" t="s">
        <v>641</v>
      </c>
      <c r="F28" s="81"/>
      <c r="G28" s="80"/>
      <c r="H28" s="82">
        <f>H29</f>
        <v>19857515.59</v>
      </c>
      <c r="I28" s="82">
        <f>I29</f>
        <v>19685264.359999999</v>
      </c>
      <c r="J28" s="71">
        <f t="shared" si="1"/>
        <v>99.132564044986864</v>
      </c>
    </row>
    <row r="29" spans="2:10">
      <c r="B29" s="93" t="s">
        <v>810</v>
      </c>
      <c r="C29" s="80" t="s">
        <v>407</v>
      </c>
      <c r="D29" s="80" t="s">
        <v>638</v>
      </c>
      <c r="E29" s="81" t="s">
        <v>641</v>
      </c>
      <c r="F29" s="81" t="s">
        <v>785</v>
      </c>
      <c r="G29" s="80"/>
      <c r="H29" s="82">
        <f>H33+H36+H30+H44</f>
        <v>19857515.59</v>
      </c>
      <c r="I29" s="82">
        <f>I33+I36+I30+I44</f>
        <v>19685264.359999999</v>
      </c>
      <c r="J29" s="71">
        <f t="shared" si="1"/>
        <v>99.132564044986864</v>
      </c>
    </row>
    <row r="30" spans="2:10" ht="36" customHeight="1">
      <c r="B30" s="93" t="s">
        <v>990</v>
      </c>
      <c r="C30" s="80" t="s">
        <v>407</v>
      </c>
      <c r="D30" s="80" t="s">
        <v>638</v>
      </c>
      <c r="E30" s="81" t="s">
        <v>641</v>
      </c>
      <c r="F30" s="81" t="s">
        <v>701</v>
      </c>
      <c r="G30" s="80"/>
      <c r="H30" s="82">
        <f>H31+H32</f>
        <v>86200</v>
      </c>
      <c r="I30" s="82">
        <f>I31+I32</f>
        <v>86200</v>
      </c>
      <c r="J30" s="71">
        <f t="shared" si="1"/>
        <v>100</v>
      </c>
    </row>
    <row r="31" spans="2:10" ht="48">
      <c r="B31" s="93" t="s">
        <v>767</v>
      </c>
      <c r="C31" s="80" t="s">
        <v>407</v>
      </c>
      <c r="D31" s="80" t="s">
        <v>638</v>
      </c>
      <c r="E31" s="81" t="s">
        <v>641</v>
      </c>
      <c r="F31" s="81" t="s">
        <v>701</v>
      </c>
      <c r="G31" s="80" t="s">
        <v>735</v>
      </c>
      <c r="H31" s="82">
        <v>76200</v>
      </c>
      <c r="I31" s="71">
        <f>58500+17700</f>
        <v>76200</v>
      </c>
      <c r="J31" s="71">
        <f t="shared" si="1"/>
        <v>100</v>
      </c>
    </row>
    <row r="32" spans="2:10" ht="24">
      <c r="B32" s="93" t="s">
        <v>768</v>
      </c>
      <c r="C32" s="80" t="s">
        <v>407</v>
      </c>
      <c r="D32" s="80" t="s">
        <v>638</v>
      </c>
      <c r="E32" s="81" t="s">
        <v>641</v>
      </c>
      <c r="F32" s="81" t="s">
        <v>701</v>
      </c>
      <c r="G32" s="80" t="s">
        <v>976</v>
      </c>
      <c r="H32" s="82">
        <v>10000</v>
      </c>
      <c r="I32" s="71">
        <f>6000+4000</f>
        <v>10000</v>
      </c>
      <c r="J32" s="71">
        <f t="shared" si="1"/>
        <v>100</v>
      </c>
    </row>
    <row r="33" spans="2:10" ht="41.25" customHeight="1">
      <c r="B33" s="93" t="s">
        <v>622</v>
      </c>
      <c r="C33" s="80" t="s">
        <v>407</v>
      </c>
      <c r="D33" s="80" t="s">
        <v>638</v>
      </c>
      <c r="E33" s="81" t="s">
        <v>641</v>
      </c>
      <c r="F33" s="81" t="s">
        <v>656</v>
      </c>
      <c r="G33" s="80"/>
      <c r="H33" s="82">
        <f>H34+H35</f>
        <v>937000</v>
      </c>
      <c r="I33" s="82">
        <f>I34+I35</f>
        <v>937000</v>
      </c>
      <c r="J33" s="71">
        <f t="shared" si="1"/>
        <v>100</v>
      </c>
    </row>
    <row r="34" spans="2:10" ht="48">
      <c r="B34" s="93" t="s">
        <v>767</v>
      </c>
      <c r="C34" s="80" t="s">
        <v>407</v>
      </c>
      <c r="D34" s="80" t="s">
        <v>638</v>
      </c>
      <c r="E34" s="81" t="s">
        <v>641</v>
      </c>
      <c r="F34" s="81" t="s">
        <v>656</v>
      </c>
      <c r="G34" s="80">
        <v>100</v>
      </c>
      <c r="H34" s="82">
        <v>794900</v>
      </c>
      <c r="I34" s="71">
        <f>600097.12+34500+181248.31</f>
        <v>815845.42999999993</v>
      </c>
      <c r="J34" s="71">
        <f t="shared" si="1"/>
        <v>102.63497672663226</v>
      </c>
    </row>
    <row r="35" spans="2:10" ht="24">
      <c r="B35" s="93" t="s">
        <v>768</v>
      </c>
      <c r="C35" s="80" t="s">
        <v>407</v>
      </c>
      <c r="D35" s="80" t="s">
        <v>638</v>
      </c>
      <c r="E35" s="81" t="s">
        <v>641</v>
      </c>
      <c r="F35" s="81" t="s">
        <v>656</v>
      </c>
      <c r="G35" s="80">
        <v>200</v>
      </c>
      <c r="H35" s="82">
        <v>142100</v>
      </c>
      <c r="I35" s="71">
        <f>66600+54554.57</f>
        <v>121154.57</v>
      </c>
      <c r="J35" s="71">
        <f t="shared" si="1"/>
        <v>85.260077410274462</v>
      </c>
    </row>
    <row r="36" spans="2:10" ht="24">
      <c r="B36" s="93" t="s">
        <v>811</v>
      </c>
      <c r="C36" s="80" t="s">
        <v>407</v>
      </c>
      <c r="D36" s="80" t="s">
        <v>638</v>
      </c>
      <c r="E36" s="81" t="s">
        <v>641</v>
      </c>
      <c r="F36" s="81" t="s">
        <v>784</v>
      </c>
      <c r="G36" s="80"/>
      <c r="H36" s="82">
        <f>H37</f>
        <v>18828565.59</v>
      </c>
      <c r="I36" s="82">
        <f>I37</f>
        <v>18656314.359999999</v>
      </c>
      <c r="J36" s="71">
        <f t="shared" si="1"/>
        <v>99.085160103266261</v>
      </c>
    </row>
    <row r="37" spans="2:10" ht="24">
      <c r="B37" s="93" t="s">
        <v>812</v>
      </c>
      <c r="C37" s="80" t="s">
        <v>407</v>
      </c>
      <c r="D37" s="80" t="s">
        <v>638</v>
      </c>
      <c r="E37" s="81" t="s">
        <v>641</v>
      </c>
      <c r="F37" s="81" t="s">
        <v>734</v>
      </c>
      <c r="G37" s="80"/>
      <c r="H37" s="82">
        <f>H38+H40</f>
        <v>18828565.59</v>
      </c>
      <c r="I37" s="82">
        <f>I38+I40</f>
        <v>18656314.359999999</v>
      </c>
      <c r="J37" s="71">
        <f t="shared" si="1"/>
        <v>99.085160103266261</v>
      </c>
    </row>
    <row r="38" spans="2:10" ht="24">
      <c r="B38" s="93" t="s">
        <v>814</v>
      </c>
      <c r="C38" s="80" t="s">
        <v>407</v>
      </c>
      <c r="D38" s="80" t="s">
        <v>638</v>
      </c>
      <c r="E38" s="81" t="s">
        <v>641</v>
      </c>
      <c r="F38" s="81" t="s">
        <v>658</v>
      </c>
      <c r="G38" s="80"/>
      <c r="H38" s="82">
        <f>H39</f>
        <v>10492101.300000001</v>
      </c>
      <c r="I38" s="82">
        <f>I39</f>
        <v>10414863.1</v>
      </c>
      <c r="J38" s="71">
        <f t="shared" si="1"/>
        <v>99.263844316867193</v>
      </c>
    </row>
    <row r="39" spans="2:10" ht="48">
      <c r="B39" s="93" t="s">
        <v>767</v>
      </c>
      <c r="C39" s="80" t="s">
        <v>407</v>
      </c>
      <c r="D39" s="80" t="s">
        <v>638</v>
      </c>
      <c r="E39" s="81" t="s">
        <v>641</v>
      </c>
      <c r="F39" s="81" t="s">
        <v>658</v>
      </c>
      <c r="G39" s="80">
        <v>100</v>
      </c>
      <c r="H39" s="82">
        <v>10492101.300000001</v>
      </c>
      <c r="I39" s="71">
        <f>8000860.5+2414002.6</f>
        <v>10414863.1</v>
      </c>
      <c r="J39" s="71">
        <f t="shared" si="1"/>
        <v>99.263844316867193</v>
      </c>
    </row>
    <row r="40" spans="2:10" ht="24">
      <c r="B40" s="93" t="s">
        <v>816</v>
      </c>
      <c r="C40" s="80" t="s">
        <v>407</v>
      </c>
      <c r="D40" s="80" t="s">
        <v>638</v>
      </c>
      <c r="E40" s="81" t="s">
        <v>641</v>
      </c>
      <c r="F40" s="81" t="s">
        <v>657</v>
      </c>
      <c r="G40" s="80"/>
      <c r="H40" s="82">
        <f>H41+H42+H43</f>
        <v>8336464.29</v>
      </c>
      <c r="I40" s="82">
        <f>I41+I42+I43</f>
        <v>8241451.2600000007</v>
      </c>
      <c r="J40" s="71">
        <f t="shared" si="1"/>
        <v>98.860271852732922</v>
      </c>
    </row>
    <row r="41" spans="2:10" ht="48">
      <c r="B41" s="93" t="s">
        <v>767</v>
      </c>
      <c r="C41" s="80" t="s">
        <v>407</v>
      </c>
      <c r="D41" s="80" t="s">
        <v>638</v>
      </c>
      <c r="E41" s="81" t="s">
        <v>641</v>
      </c>
      <c r="F41" s="81" t="s">
        <v>657</v>
      </c>
      <c r="G41" s="80">
        <v>100</v>
      </c>
      <c r="H41" s="82">
        <v>6044701.2999999998</v>
      </c>
      <c r="I41" s="71">
        <f>4261680.01+466974+1253449.48</f>
        <v>5982103.4900000002</v>
      </c>
      <c r="J41" s="71">
        <f t="shared" si="1"/>
        <v>98.964418473415734</v>
      </c>
    </row>
    <row r="42" spans="2:10" ht="24">
      <c r="B42" s="93" t="s">
        <v>768</v>
      </c>
      <c r="C42" s="80" t="s">
        <v>407</v>
      </c>
      <c r="D42" s="80" t="s">
        <v>638</v>
      </c>
      <c r="E42" s="81" t="s">
        <v>641</v>
      </c>
      <c r="F42" s="81" t="s">
        <v>657</v>
      </c>
      <c r="G42" s="80">
        <v>200</v>
      </c>
      <c r="H42" s="82">
        <v>1815462.99</v>
      </c>
      <c r="I42" s="71">
        <f>320707.35+1481921.13</f>
        <v>1802628.48</v>
      </c>
      <c r="J42" s="71">
        <f t="shared" si="1"/>
        <v>99.2930448006544</v>
      </c>
    </row>
    <row r="43" spans="2:10">
      <c r="B43" s="93" t="s">
        <v>771</v>
      </c>
      <c r="C43" s="80" t="s">
        <v>407</v>
      </c>
      <c r="D43" s="80" t="s">
        <v>638</v>
      </c>
      <c r="E43" s="81" t="s">
        <v>641</v>
      </c>
      <c r="F43" s="81" t="s">
        <v>657</v>
      </c>
      <c r="G43" s="80">
        <v>800</v>
      </c>
      <c r="H43" s="82">
        <v>476300</v>
      </c>
      <c r="I43" s="71">
        <f>150000+25600+281119.29</f>
        <v>456719.29</v>
      </c>
      <c r="J43" s="71">
        <f t="shared" si="1"/>
        <v>95.88899643082091</v>
      </c>
    </row>
    <row r="44" spans="2:10" ht="24">
      <c r="B44" s="93" t="s">
        <v>624</v>
      </c>
      <c r="C44" s="80" t="s">
        <v>407</v>
      </c>
      <c r="D44" s="80" t="s">
        <v>638</v>
      </c>
      <c r="E44" s="81" t="s">
        <v>641</v>
      </c>
      <c r="F44" s="81" t="s">
        <v>696</v>
      </c>
      <c r="G44" s="80"/>
      <c r="H44" s="82">
        <f>H45+H46</f>
        <v>5750</v>
      </c>
      <c r="I44" s="82">
        <f>I45+I46</f>
        <v>5750</v>
      </c>
      <c r="J44" s="71">
        <f t="shared" si="1"/>
        <v>100</v>
      </c>
    </row>
    <row r="45" spans="2:10" ht="48" hidden="1">
      <c r="B45" s="93" t="s">
        <v>767</v>
      </c>
      <c r="C45" s="80" t="s">
        <v>407</v>
      </c>
      <c r="D45" s="80" t="s">
        <v>638</v>
      </c>
      <c r="E45" s="81" t="s">
        <v>641</v>
      </c>
      <c r="F45" s="81" t="s">
        <v>696</v>
      </c>
      <c r="G45" s="80" t="s">
        <v>735</v>
      </c>
      <c r="H45" s="82">
        <v>0</v>
      </c>
      <c r="I45" s="71">
        <v>0</v>
      </c>
      <c r="J45" s="71" t="e">
        <f t="shared" si="1"/>
        <v>#DIV/0!</v>
      </c>
    </row>
    <row r="46" spans="2:10" ht="24">
      <c r="B46" s="93" t="s">
        <v>768</v>
      </c>
      <c r="C46" s="80" t="s">
        <v>407</v>
      </c>
      <c r="D46" s="80" t="s">
        <v>638</v>
      </c>
      <c r="E46" s="81" t="s">
        <v>641</v>
      </c>
      <c r="F46" s="81" t="s">
        <v>696</v>
      </c>
      <c r="G46" s="80" t="s">
        <v>976</v>
      </c>
      <c r="H46" s="82">
        <v>5750</v>
      </c>
      <c r="I46" s="71">
        <v>5750</v>
      </c>
      <c r="J46" s="71">
        <f t="shared" si="1"/>
        <v>100</v>
      </c>
    </row>
    <row r="47" spans="2:10" ht="24">
      <c r="B47" s="93" t="s">
        <v>570</v>
      </c>
      <c r="C47" s="80" t="s">
        <v>407</v>
      </c>
      <c r="D47" s="80" t="s">
        <v>638</v>
      </c>
      <c r="E47" s="81" t="s">
        <v>642</v>
      </c>
      <c r="F47" s="81"/>
      <c r="G47" s="80"/>
      <c r="H47" s="82">
        <f t="shared" ref="H47:I50" si="2">H48</f>
        <v>670680.43000000005</v>
      </c>
      <c r="I47" s="82">
        <f t="shared" si="2"/>
        <v>670680.43000000005</v>
      </c>
      <c r="J47" s="71">
        <f t="shared" si="1"/>
        <v>100</v>
      </c>
    </row>
    <row r="48" spans="2:10">
      <c r="B48" s="93" t="s">
        <v>810</v>
      </c>
      <c r="C48" s="80" t="s">
        <v>407</v>
      </c>
      <c r="D48" s="80" t="s">
        <v>638</v>
      </c>
      <c r="E48" s="81" t="s">
        <v>642</v>
      </c>
      <c r="F48" s="81" t="s">
        <v>785</v>
      </c>
      <c r="G48" s="80"/>
      <c r="H48" s="82">
        <f t="shared" si="2"/>
        <v>670680.43000000005</v>
      </c>
      <c r="I48" s="82">
        <f t="shared" si="2"/>
        <v>670680.43000000005</v>
      </c>
      <c r="J48" s="71">
        <f t="shared" si="1"/>
        <v>100</v>
      </c>
    </row>
    <row r="49" spans="2:10" ht="24">
      <c r="B49" s="93" t="s">
        <v>820</v>
      </c>
      <c r="C49" s="80" t="s">
        <v>407</v>
      </c>
      <c r="D49" s="80" t="s">
        <v>638</v>
      </c>
      <c r="E49" s="81" t="s">
        <v>642</v>
      </c>
      <c r="F49" s="81" t="s">
        <v>788</v>
      </c>
      <c r="G49" s="80"/>
      <c r="H49" s="82">
        <f t="shared" si="2"/>
        <v>670680.43000000005</v>
      </c>
      <c r="I49" s="82">
        <f t="shared" si="2"/>
        <v>670680.43000000005</v>
      </c>
      <c r="J49" s="71">
        <f t="shared" si="1"/>
        <v>100</v>
      </c>
    </row>
    <row r="50" spans="2:10" ht="24">
      <c r="B50" s="93" t="s">
        <v>817</v>
      </c>
      <c r="C50" s="80" t="s">
        <v>407</v>
      </c>
      <c r="D50" s="80" t="s">
        <v>638</v>
      </c>
      <c r="E50" s="81" t="s">
        <v>642</v>
      </c>
      <c r="F50" s="81" t="s">
        <v>736</v>
      </c>
      <c r="G50" s="80"/>
      <c r="H50" s="82">
        <f t="shared" si="2"/>
        <v>670680.43000000005</v>
      </c>
      <c r="I50" s="82">
        <f t="shared" si="2"/>
        <v>670680.43000000005</v>
      </c>
      <c r="J50" s="71">
        <f t="shared" si="1"/>
        <v>100</v>
      </c>
    </row>
    <row r="51" spans="2:10" ht="24">
      <c r="B51" s="93" t="s">
        <v>818</v>
      </c>
      <c r="C51" s="80" t="s">
        <v>407</v>
      </c>
      <c r="D51" s="80" t="s">
        <v>638</v>
      </c>
      <c r="E51" s="81" t="s">
        <v>642</v>
      </c>
      <c r="F51" s="81" t="s">
        <v>661</v>
      </c>
      <c r="G51" s="80"/>
      <c r="H51" s="82">
        <f>H52+H53</f>
        <v>670680.43000000005</v>
      </c>
      <c r="I51" s="82">
        <f>I52+I53</f>
        <v>670680.43000000005</v>
      </c>
      <c r="J51" s="71">
        <f t="shared" si="1"/>
        <v>100</v>
      </c>
    </row>
    <row r="52" spans="2:10" ht="48">
      <c r="B52" s="93" t="s">
        <v>767</v>
      </c>
      <c r="C52" s="80" t="s">
        <v>407</v>
      </c>
      <c r="D52" s="80" t="s">
        <v>638</v>
      </c>
      <c r="E52" s="81" t="s">
        <v>642</v>
      </c>
      <c r="F52" s="81" t="s">
        <v>661</v>
      </c>
      <c r="G52" s="80">
        <v>100</v>
      </c>
      <c r="H52" s="82">
        <v>645937.4</v>
      </c>
      <c r="I52" s="71">
        <f>487167.4+17900+140870</f>
        <v>645937.4</v>
      </c>
      <c r="J52" s="71">
        <f t="shared" si="1"/>
        <v>100</v>
      </c>
    </row>
    <row r="53" spans="2:10" ht="24">
      <c r="B53" s="93" t="s">
        <v>768</v>
      </c>
      <c r="C53" s="80" t="s">
        <v>407</v>
      </c>
      <c r="D53" s="80" t="s">
        <v>638</v>
      </c>
      <c r="E53" s="81" t="s">
        <v>642</v>
      </c>
      <c r="F53" s="81" t="s">
        <v>661</v>
      </c>
      <c r="G53" s="80">
        <v>200</v>
      </c>
      <c r="H53" s="82">
        <v>24743.03</v>
      </c>
      <c r="I53" s="71">
        <f>8000+16743.03</f>
        <v>24743.03</v>
      </c>
      <c r="J53" s="71">
        <f t="shared" si="1"/>
        <v>100</v>
      </c>
    </row>
    <row r="54" spans="2:10">
      <c r="B54" s="93" t="s">
        <v>438</v>
      </c>
      <c r="C54" s="80" t="s">
        <v>407</v>
      </c>
      <c r="D54" s="80" t="s">
        <v>638</v>
      </c>
      <c r="E54" s="81" t="s">
        <v>643</v>
      </c>
      <c r="F54" s="81"/>
      <c r="G54" s="80"/>
      <c r="H54" s="82">
        <f>H56</f>
        <v>30299.75</v>
      </c>
      <c r="I54" s="82">
        <f>I56</f>
        <v>0</v>
      </c>
      <c r="J54" s="71">
        <f t="shared" si="1"/>
        <v>0</v>
      </c>
    </row>
    <row r="55" spans="2:10">
      <c r="B55" s="93" t="s">
        <v>810</v>
      </c>
      <c r="C55" s="80" t="s">
        <v>407</v>
      </c>
      <c r="D55" s="80" t="s">
        <v>638</v>
      </c>
      <c r="E55" s="81" t="s">
        <v>643</v>
      </c>
      <c r="F55" s="81" t="s">
        <v>785</v>
      </c>
      <c r="G55" s="80"/>
      <c r="H55" s="82">
        <f>H56</f>
        <v>30299.75</v>
      </c>
      <c r="I55" s="82">
        <f>I56</f>
        <v>0</v>
      </c>
      <c r="J55" s="71">
        <f t="shared" si="1"/>
        <v>0</v>
      </c>
    </row>
    <row r="56" spans="2:10" ht="16.5" customHeight="1">
      <c r="B56" s="93" t="s">
        <v>623</v>
      </c>
      <c r="C56" s="80" t="s">
        <v>407</v>
      </c>
      <c r="D56" s="80" t="s">
        <v>638</v>
      </c>
      <c r="E56" s="81" t="s">
        <v>643</v>
      </c>
      <c r="F56" s="81" t="s">
        <v>787</v>
      </c>
      <c r="G56" s="80"/>
      <c r="H56" s="82">
        <f>H57</f>
        <v>30299.75</v>
      </c>
      <c r="I56" s="82">
        <f>I57</f>
        <v>0</v>
      </c>
      <c r="J56" s="71">
        <f t="shared" si="1"/>
        <v>0</v>
      </c>
    </row>
    <row r="57" spans="2:10" ht="19.5" customHeight="1">
      <c r="B57" s="93" t="s">
        <v>771</v>
      </c>
      <c r="C57" s="80" t="s">
        <v>407</v>
      </c>
      <c r="D57" s="80" t="s">
        <v>638</v>
      </c>
      <c r="E57" s="81" t="s">
        <v>643</v>
      </c>
      <c r="F57" s="81" t="s">
        <v>787</v>
      </c>
      <c r="G57" s="80">
        <v>800</v>
      </c>
      <c r="H57" s="82">
        <v>30299.75</v>
      </c>
      <c r="I57" s="71">
        <v>0</v>
      </c>
      <c r="J57" s="71">
        <f t="shared" si="1"/>
        <v>0</v>
      </c>
    </row>
    <row r="58" spans="2:10">
      <c r="B58" s="93" t="s">
        <v>446</v>
      </c>
      <c r="C58" s="80" t="s">
        <v>407</v>
      </c>
      <c r="D58" s="80" t="s">
        <v>638</v>
      </c>
      <c r="E58" s="81" t="s">
        <v>644</v>
      </c>
      <c r="F58" s="81"/>
      <c r="G58" s="80"/>
      <c r="H58" s="82">
        <f>H59+H67+H73+H79+H92+H97+H62+H85</f>
        <v>8282827.0600000005</v>
      </c>
      <c r="I58" s="82">
        <f>I59+I67+I73+I79+I92+I97+I62+I85</f>
        <v>7890034.6600000001</v>
      </c>
      <c r="J58" s="71">
        <f t="shared" si="1"/>
        <v>95.257749592564835</v>
      </c>
    </row>
    <row r="59" spans="2:10" ht="24">
      <c r="B59" s="93" t="s">
        <v>1076</v>
      </c>
      <c r="C59" s="80" t="s">
        <v>407</v>
      </c>
      <c r="D59" s="80" t="s">
        <v>638</v>
      </c>
      <c r="E59" s="81" t="s">
        <v>644</v>
      </c>
      <c r="F59" s="81" t="s">
        <v>737</v>
      </c>
      <c r="G59" s="80"/>
      <c r="H59" s="82">
        <f>H60</f>
        <v>240000</v>
      </c>
      <c r="I59" s="82">
        <f>I60</f>
        <v>240000</v>
      </c>
      <c r="J59" s="71">
        <f t="shared" si="1"/>
        <v>100</v>
      </c>
    </row>
    <row r="60" spans="2:10" ht="24">
      <c r="B60" s="93" t="s">
        <v>823</v>
      </c>
      <c r="C60" s="80" t="s">
        <v>407</v>
      </c>
      <c r="D60" s="80" t="s">
        <v>638</v>
      </c>
      <c r="E60" s="81" t="s">
        <v>644</v>
      </c>
      <c r="F60" s="81" t="s">
        <v>663</v>
      </c>
      <c r="G60" s="80"/>
      <c r="H60" s="82">
        <f>H61</f>
        <v>240000</v>
      </c>
      <c r="I60" s="82">
        <f>I61</f>
        <v>240000</v>
      </c>
      <c r="J60" s="71">
        <f t="shared" si="1"/>
        <v>100</v>
      </c>
    </row>
    <row r="61" spans="2:10" ht="24">
      <c r="B61" s="93" t="s">
        <v>768</v>
      </c>
      <c r="C61" s="80" t="s">
        <v>407</v>
      </c>
      <c r="D61" s="80" t="s">
        <v>638</v>
      </c>
      <c r="E61" s="81" t="s">
        <v>644</v>
      </c>
      <c r="F61" s="81" t="s">
        <v>663</v>
      </c>
      <c r="G61" s="80">
        <v>200</v>
      </c>
      <c r="H61" s="82">
        <v>240000</v>
      </c>
      <c r="I61" s="71">
        <v>240000</v>
      </c>
      <c r="J61" s="71">
        <f t="shared" si="1"/>
        <v>100</v>
      </c>
    </row>
    <row r="62" spans="2:10" ht="36">
      <c r="B62" s="93" t="s">
        <v>869</v>
      </c>
      <c r="C62" s="80" t="s">
        <v>407</v>
      </c>
      <c r="D62" s="80" t="s">
        <v>638</v>
      </c>
      <c r="E62" s="81" t="s">
        <v>644</v>
      </c>
      <c r="F62" s="81" t="s">
        <v>738</v>
      </c>
      <c r="G62" s="80"/>
      <c r="H62" s="82">
        <f>H63</f>
        <v>771643.9</v>
      </c>
      <c r="I62" s="82">
        <f>I63</f>
        <v>771643.9</v>
      </c>
      <c r="J62" s="71">
        <f t="shared" si="1"/>
        <v>100</v>
      </c>
    </row>
    <row r="63" spans="2:10" ht="24">
      <c r="B63" s="93" t="s">
        <v>870</v>
      </c>
      <c r="C63" s="80" t="s">
        <v>407</v>
      </c>
      <c r="D63" s="80" t="s">
        <v>638</v>
      </c>
      <c r="E63" s="81" t="s">
        <v>644</v>
      </c>
      <c r="F63" s="81" t="s">
        <v>664</v>
      </c>
      <c r="G63" s="80"/>
      <c r="H63" s="82">
        <f>H64+H65+H66</f>
        <v>771643.9</v>
      </c>
      <c r="I63" s="82">
        <f>I64+I65+I66</f>
        <v>771643.9</v>
      </c>
      <c r="J63" s="71">
        <f t="shared" si="1"/>
        <v>100</v>
      </c>
    </row>
    <row r="64" spans="2:10" ht="48">
      <c r="B64" s="93" t="s">
        <v>767</v>
      </c>
      <c r="C64" s="80" t="s">
        <v>407</v>
      </c>
      <c r="D64" s="80" t="s">
        <v>638</v>
      </c>
      <c r="E64" s="81" t="s">
        <v>644</v>
      </c>
      <c r="F64" s="81" t="s">
        <v>664</v>
      </c>
      <c r="G64" s="80">
        <v>100</v>
      </c>
      <c r="H64" s="82">
        <v>661764.25</v>
      </c>
      <c r="I64" s="71">
        <f>501130.77+10500+150133.48</f>
        <v>661764.25</v>
      </c>
      <c r="J64" s="71">
        <f t="shared" si="1"/>
        <v>100</v>
      </c>
    </row>
    <row r="65" spans="2:10" ht="24">
      <c r="B65" s="93" t="s">
        <v>768</v>
      </c>
      <c r="C65" s="80" t="s">
        <v>407</v>
      </c>
      <c r="D65" s="80" t="s">
        <v>638</v>
      </c>
      <c r="E65" s="81" t="s">
        <v>644</v>
      </c>
      <c r="F65" s="81" t="s">
        <v>664</v>
      </c>
      <c r="G65" s="80">
        <v>200</v>
      </c>
      <c r="H65" s="82">
        <v>109380.79</v>
      </c>
      <c r="I65" s="71">
        <f>22947.19+86433.6</f>
        <v>109380.79000000001</v>
      </c>
      <c r="J65" s="71">
        <f t="shared" si="1"/>
        <v>100.00000000000003</v>
      </c>
    </row>
    <row r="66" spans="2:10" s="64" customFormat="1">
      <c r="B66" s="93" t="s">
        <v>771</v>
      </c>
      <c r="C66" s="69" t="s">
        <v>407</v>
      </c>
      <c r="D66" s="69" t="s">
        <v>638</v>
      </c>
      <c r="E66" s="70" t="s">
        <v>644</v>
      </c>
      <c r="F66" s="70" t="s">
        <v>664</v>
      </c>
      <c r="G66" s="69">
        <v>800</v>
      </c>
      <c r="H66" s="71">
        <v>498.86</v>
      </c>
      <c r="I66" s="71">
        <f>251+245+2.86</f>
        <v>498.86</v>
      </c>
      <c r="J66" s="71">
        <f t="shared" si="1"/>
        <v>100</v>
      </c>
    </row>
    <row r="67" spans="2:10" ht="24">
      <c r="B67" s="93" t="s">
        <v>888</v>
      </c>
      <c r="C67" s="80" t="s">
        <v>407</v>
      </c>
      <c r="D67" s="80" t="s">
        <v>638</v>
      </c>
      <c r="E67" s="81" t="s">
        <v>644</v>
      </c>
      <c r="F67" s="81" t="s">
        <v>665</v>
      </c>
      <c r="G67" s="80"/>
      <c r="H67" s="82">
        <f>H68+H70</f>
        <v>1191345</v>
      </c>
      <c r="I67" s="82">
        <f>I68+I70</f>
        <v>1191345</v>
      </c>
      <c r="J67" s="71">
        <f t="shared" si="1"/>
        <v>100</v>
      </c>
    </row>
    <row r="68" spans="2:10" ht="24">
      <c r="B68" s="93" t="s">
        <v>889</v>
      </c>
      <c r="C68" s="80" t="s">
        <v>407</v>
      </c>
      <c r="D68" s="80" t="s">
        <v>638</v>
      </c>
      <c r="E68" s="81" t="s">
        <v>644</v>
      </c>
      <c r="F68" s="81" t="s">
        <v>775</v>
      </c>
      <c r="G68" s="80"/>
      <c r="H68" s="82">
        <f>H69</f>
        <v>484345</v>
      </c>
      <c r="I68" s="82">
        <f>I69</f>
        <v>484345</v>
      </c>
      <c r="J68" s="71">
        <f t="shared" si="1"/>
        <v>100</v>
      </c>
    </row>
    <row r="69" spans="2:10" ht="24">
      <c r="B69" s="93" t="s">
        <v>768</v>
      </c>
      <c r="C69" s="80" t="s">
        <v>407</v>
      </c>
      <c r="D69" s="80" t="s">
        <v>638</v>
      </c>
      <c r="E69" s="81" t="s">
        <v>644</v>
      </c>
      <c r="F69" s="81" t="s">
        <v>775</v>
      </c>
      <c r="G69" s="80">
        <v>200</v>
      </c>
      <c r="H69" s="82">
        <v>484345</v>
      </c>
      <c r="I69" s="82">
        <v>484345</v>
      </c>
      <c r="J69" s="71">
        <f t="shared" si="1"/>
        <v>100</v>
      </c>
    </row>
    <row r="70" spans="2:10">
      <c r="B70" s="93" t="s">
        <v>890</v>
      </c>
      <c r="C70" s="80" t="s">
        <v>407</v>
      </c>
      <c r="D70" s="80" t="s">
        <v>638</v>
      </c>
      <c r="E70" s="81" t="s">
        <v>644</v>
      </c>
      <c r="F70" s="81" t="s">
        <v>669</v>
      </c>
      <c r="G70" s="80"/>
      <c r="H70" s="82">
        <f>H71+H72</f>
        <v>707000</v>
      </c>
      <c r="I70" s="82">
        <f>I71+I72</f>
        <v>707000</v>
      </c>
      <c r="J70" s="71">
        <f t="shared" si="1"/>
        <v>100</v>
      </c>
    </row>
    <row r="71" spans="2:10" ht="48">
      <c r="B71" s="93" t="s">
        <v>767</v>
      </c>
      <c r="C71" s="80" t="s">
        <v>407</v>
      </c>
      <c r="D71" s="80" t="s">
        <v>638</v>
      </c>
      <c r="E71" s="81" t="s">
        <v>644</v>
      </c>
      <c r="F71" s="81" t="s">
        <v>669</v>
      </c>
      <c r="G71" s="80">
        <v>100</v>
      </c>
      <c r="H71" s="82">
        <v>522009.19</v>
      </c>
      <c r="I71" s="82">
        <v>522009.19</v>
      </c>
      <c r="J71" s="71">
        <f t="shared" si="1"/>
        <v>100</v>
      </c>
    </row>
    <row r="72" spans="2:10" ht="24">
      <c r="B72" s="93" t="s">
        <v>768</v>
      </c>
      <c r="C72" s="80" t="s">
        <v>407</v>
      </c>
      <c r="D72" s="80" t="s">
        <v>638</v>
      </c>
      <c r="E72" s="81" t="s">
        <v>644</v>
      </c>
      <c r="F72" s="81" t="s">
        <v>669</v>
      </c>
      <c r="G72" s="80">
        <v>200</v>
      </c>
      <c r="H72" s="82">
        <v>184990.81</v>
      </c>
      <c r="I72" s="82">
        <v>184990.81</v>
      </c>
      <c r="J72" s="71">
        <f t="shared" si="1"/>
        <v>100</v>
      </c>
    </row>
    <row r="73" spans="2:10" ht="24">
      <c r="B73" s="93" t="s">
        <v>891</v>
      </c>
      <c r="C73" s="80" t="s">
        <v>407</v>
      </c>
      <c r="D73" s="80" t="s">
        <v>638</v>
      </c>
      <c r="E73" s="81" t="s">
        <v>644</v>
      </c>
      <c r="F73" s="81" t="s">
        <v>739</v>
      </c>
      <c r="G73" s="80"/>
      <c r="H73" s="82">
        <f>H74+H77</f>
        <v>187645</v>
      </c>
      <c r="I73" s="82">
        <f>I74+I77</f>
        <v>187645</v>
      </c>
      <c r="J73" s="71">
        <f t="shared" si="1"/>
        <v>100</v>
      </c>
    </row>
    <row r="74" spans="2:10" ht="36">
      <c r="B74" s="93" t="s">
        <v>892</v>
      </c>
      <c r="C74" s="80" t="s">
        <v>407</v>
      </c>
      <c r="D74" s="80" t="s">
        <v>638</v>
      </c>
      <c r="E74" s="81" t="s">
        <v>644</v>
      </c>
      <c r="F74" s="81" t="s">
        <v>666</v>
      </c>
      <c r="G74" s="80"/>
      <c r="H74" s="82">
        <f>H75+H76</f>
        <v>70345</v>
      </c>
      <c r="I74" s="82">
        <f>I75+I76</f>
        <v>70345</v>
      </c>
      <c r="J74" s="71">
        <f t="shared" si="1"/>
        <v>100</v>
      </c>
    </row>
    <row r="75" spans="2:10" ht="24">
      <c r="B75" s="93" t="s">
        <v>768</v>
      </c>
      <c r="C75" s="80" t="s">
        <v>407</v>
      </c>
      <c r="D75" s="80" t="s">
        <v>638</v>
      </c>
      <c r="E75" s="81" t="s">
        <v>644</v>
      </c>
      <c r="F75" s="81" t="s">
        <v>666</v>
      </c>
      <c r="G75" s="80">
        <v>200</v>
      </c>
      <c r="H75" s="82">
        <v>70345</v>
      </c>
      <c r="I75" s="82">
        <v>70345</v>
      </c>
      <c r="J75" s="71">
        <f t="shared" si="1"/>
        <v>100</v>
      </c>
    </row>
    <row r="76" spans="2:10" hidden="1">
      <c r="B76" s="93" t="s">
        <v>773</v>
      </c>
      <c r="C76" s="80" t="s">
        <v>407</v>
      </c>
      <c r="D76" s="80" t="s">
        <v>638</v>
      </c>
      <c r="E76" s="81" t="s">
        <v>644</v>
      </c>
      <c r="F76" s="81" t="s">
        <v>666</v>
      </c>
      <c r="G76" s="80" t="s">
        <v>1004</v>
      </c>
      <c r="H76" s="82">
        <v>0</v>
      </c>
      <c r="I76" s="82">
        <v>0</v>
      </c>
      <c r="J76" s="71" t="e">
        <f t="shared" ref="J76:J139" si="3">I76/H76*100</f>
        <v>#DIV/0!</v>
      </c>
    </row>
    <row r="77" spans="2:10" ht="24">
      <c r="B77" s="93" t="s">
        <v>893</v>
      </c>
      <c r="C77" s="80" t="s">
        <v>407</v>
      </c>
      <c r="D77" s="80" t="s">
        <v>638</v>
      </c>
      <c r="E77" s="81" t="s">
        <v>644</v>
      </c>
      <c r="F77" s="81" t="s">
        <v>667</v>
      </c>
      <c r="G77" s="80"/>
      <c r="H77" s="82">
        <f>H78</f>
        <v>117300</v>
      </c>
      <c r="I77" s="82">
        <f>I78</f>
        <v>117300</v>
      </c>
      <c r="J77" s="71">
        <f t="shared" si="3"/>
        <v>100</v>
      </c>
    </row>
    <row r="78" spans="2:10" ht="24">
      <c r="B78" s="93" t="s">
        <v>768</v>
      </c>
      <c r="C78" s="80" t="s">
        <v>407</v>
      </c>
      <c r="D78" s="80" t="s">
        <v>638</v>
      </c>
      <c r="E78" s="81" t="s">
        <v>644</v>
      </c>
      <c r="F78" s="81" t="s">
        <v>667</v>
      </c>
      <c r="G78" s="80">
        <v>200</v>
      </c>
      <c r="H78" s="82">
        <v>117300</v>
      </c>
      <c r="I78" s="82">
        <v>117300</v>
      </c>
      <c r="J78" s="71">
        <f t="shared" si="3"/>
        <v>100</v>
      </c>
    </row>
    <row r="79" spans="2:10" ht="24">
      <c r="B79" s="93" t="s">
        <v>897</v>
      </c>
      <c r="C79" s="80" t="s">
        <v>407</v>
      </c>
      <c r="D79" s="80" t="s">
        <v>638</v>
      </c>
      <c r="E79" s="81" t="s">
        <v>644</v>
      </c>
      <c r="F79" s="81" t="s">
        <v>740</v>
      </c>
      <c r="G79" s="80"/>
      <c r="H79" s="82">
        <f>H80+H82</f>
        <v>1762200</v>
      </c>
      <c r="I79" s="82">
        <f>I80+I82</f>
        <v>1405826.65</v>
      </c>
      <c r="J79" s="71">
        <f t="shared" si="3"/>
        <v>79.776793213029165</v>
      </c>
    </row>
    <row r="80" spans="2:10">
      <c r="B80" s="93" t="s">
        <v>898</v>
      </c>
      <c r="C80" s="80" t="s">
        <v>407</v>
      </c>
      <c r="D80" s="80" t="s">
        <v>638</v>
      </c>
      <c r="E80" s="81" t="s">
        <v>644</v>
      </c>
      <c r="F80" s="81" t="s">
        <v>670</v>
      </c>
      <c r="G80" s="80"/>
      <c r="H80" s="82">
        <f>H81</f>
        <v>1269700</v>
      </c>
      <c r="I80" s="82">
        <f>I81</f>
        <v>915828.65</v>
      </c>
      <c r="J80" s="71">
        <f t="shared" si="3"/>
        <v>72.129530597778995</v>
      </c>
    </row>
    <row r="81" spans="2:10" ht="24">
      <c r="B81" s="93" t="s">
        <v>768</v>
      </c>
      <c r="C81" s="80" t="s">
        <v>407</v>
      </c>
      <c r="D81" s="80" t="s">
        <v>638</v>
      </c>
      <c r="E81" s="81" t="s">
        <v>644</v>
      </c>
      <c r="F81" s="81" t="s">
        <v>670</v>
      </c>
      <c r="G81" s="80">
        <v>200</v>
      </c>
      <c r="H81" s="82">
        <v>1269700</v>
      </c>
      <c r="I81" s="71">
        <f>828142.85+87685.8</f>
        <v>915828.65</v>
      </c>
      <c r="J81" s="71">
        <f t="shared" si="3"/>
        <v>72.129530597778995</v>
      </c>
    </row>
    <row r="82" spans="2:10" ht="16.5" customHeight="1">
      <c r="B82" s="93" t="s">
        <v>899</v>
      </c>
      <c r="C82" s="80" t="s">
        <v>407</v>
      </c>
      <c r="D82" s="80" t="s">
        <v>638</v>
      </c>
      <c r="E82" s="81" t="s">
        <v>644</v>
      </c>
      <c r="F82" s="81" t="s">
        <v>671</v>
      </c>
      <c r="G82" s="80"/>
      <c r="H82" s="82">
        <f>H84+H83</f>
        <v>492500</v>
      </c>
      <c r="I82" s="82">
        <f>I84+I83</f>
        <v>489998</v>
      </c>
      <c r="J82" s="71">
        <f t="shared" si="3"/>
        <v>99.491979695431482</v>
      </c>
    </row>
    <row r="83" spans="2:10" ht="24">
      <c r="B83" s="93" t="s">
        <v>768</v>
      </c>
      <c r="C83" s="80" t="s">
        <v>407</v>
      </c>
      <c r="D83" s="80" t="s">
        <v>638</v>
      </c>
      <c r="E83" s="81" t="s">
        <v>644</v>
      </c>
      <c r="F83" s="81" t="s">
        <v>671</v>
      </c>
      <c r="G83" s="80" t="s">
        <v>976</v>
      </c>
      <c r="H83" s="82">
        <v>324500</v>
      </c>
      <c r="I83" s="71">
        <v>321998</v>
      </c>
      <c r="J83" s="71">
        <f t="shared" si="3"/>
        <v>99.228967642526968</v>
      </c>
    </row>
    <row r="84" spans="2:10" ht="17.25" customHeight="1">
      <c r="B84" s="93" t="s">
        <v>771</v>
      </c>
      <c r="C84" s="80" t="s">
        <v>407</v>
      </c>
      <c r="D84" s="80" t="s">
        <v>638</v>
      </c>
      <c r="E84" s="81" t="s">
        <v>644</v>
      </c>
      <c r="F84" s="81" t="s">
        <v>671</v>
      </c>
      <c r="G84" s="80">
        <v>800</v>
      </c>
      <c r="H84" s="82">
        <v>168000</v>
      </c>
      <c r="I84" s="71">
        <v>168000</v>
      </c>
      <c r="J84" s="71">
        <f t="shared" si="3"/>
        <v>100</v>
      </c>
    </row>
    <row r="85" spans="2:10" ht="24" customHeight="1">
      <c r="B85" s="93" t="s">
        <v>1084</v>
      </c>
      <c r="C85" s="80" t="s">
        <v>407</v>
      </c>
      <c r="D85" s="80" t="s">
        <v>638</v>
      </c>
      <c r="E85" s="81" t="s">
        <v>644</v>
      </c>
      <c r="F85" s="81" t="s">
        <v>1069</v>
      </c>
      <c r="G85" s="80"/>
      <c r="H85" s="82">
        <f>H86+H88+H90</f>
        <v>55672</v>
      </c>
      <c r="I85" s="82">
        <f>I86+I88+I90</f>
        <v>35849.500000000007</v>
      </c>
      <c r="J85" s="71">
        <f t="shared" si="3"/>
        <v>64.394129903721804</v>
      </c>
    </row>
    <row r="86" spans="2:10" ht="25.5" customHeight="1">
      <c r="B86" s="93" t="s">
        <v>1085</v>
      </c>
      <c r="C86" s="80" t="s">
        <v>407</v>
      </c>
      <c r="D86" s="80" t="s">
        <v>638</v>
      </c>
      <c r="E86" s="81" t="s">
        <v>644</v>
      </c>
      <c r="F86" s="81" t="s">
        <v>1068</v>
      </c>
      <c r="G86" s="80"/>
      <c r="H86" s="82">
        <f>H87</f>
        <v>18000</v>
      </c>
      <c r="I86" s="82">
        <f>I87</f>
        <v>11177.5</v>
      </c>
      <c r="J86" s="71">
        <f t="shared" si="3"/>
        <v>62.097222222222229</v>
      </c>
    </row>
    <row r="87" spans="2:10" ht="24">
      <c r="B87" s="93" t="s">
        <v>768</v>
      </c>
      <c r="C87" s="80" t="s">
        <v>407</v>
      </c>
      <c r="D87" s="80" t="s">
        <v>638</v>
      </c>
      <c r="E87" s="81" t="s">
        <v>644</v>
      </c>
      <c r="F87" s="81" t="s">
        <v>1068</v>
      </c>
      <c r="G87" s="80" t="s">
        <v>976</v>
      </c>
      <c r="H87" s="82">
        <v>18000</v>
      </c>
      <c r="I87" s="71">
        <v>11177.5</v>
      </c>
      <c r="J87" s="71">
        <f t="shared" si="3"/>
        <v>62.097222222222229</v>
      </c>
    </row>
    <row r="88" spans="2:10" ht="36">
      <c r="B88" s="93" t="s">
        <v>1105</v>
      </c>
      <c r="C88" s="80" t="s">
        <v>407</v>
      </c>
      <c r="D88" s="80" t="s">
        <v>638</v>
      </c>
      <c r="E88" s="81" t="s">
        <v>644</v>
      </c>
      <c r="F88" s="81" t="s">
        <v>1071</v>
      </c>
      <c r="G88" s="80"/>
      <c r="H88" s="82">
        <f>H89</f>
        <v>34222</v>
      </c>
      <c r="I88" s="82">
        <f>I89</f>
        <v>22937.88</v>
      </c>
      <c r="J88" s="71">
        <f t="shared" si="3"/>
        <v>67.026707965636149</v>
      </c>
    </row>
    <row r="89" spans="2:10" ht="18" customHeight="1">
      <c r="B89" s="93" t="s">
        <v>773</v>
      </c>
      <c r="C89" s="80" t="s">
        <v>407</v>
      </c>
      <c r="D89" s="80" t="s">
        <v>638</v>
      </c>
      <c r="E89" s="81" t="s">
        <v>644</v>
      </c>
      <c r="F89" s="81" t="s">
        <v>1071</v>
      </c>
      <c r="G89" s="80" t="s">
        <v>1004</v>
      </c>
      <c r="H89" s="82">
        <v>34222</v>
      </c>
      <c r="I89" s="82">
        <v>22937.88</v>
      </c>
      <c r="J89" s="71">
        <f t="shared" si="3"/>
        <v>67.026707965636149</v>
      </c>
    </row>
    <row r="90" spans="2:10" ht="36">
      <c r="B90" s="93" t="s">
        <v>1105</v>
      </c>
      <c r="C90" s="80" t="s">
        <v>407</v>
      </c>
      <c r="D90" s="80" t="s">
        <v>638</v>
      </c>
      <c r="E90" s="81" t="s">
        <v>644</v>
      </c>
      <c r="F90" s="81" t="s">
        <v>1072</v>
      </c>
      <c r="G90" s="80"/>
      <c r="H90" s="82">
        <f>H91</f>
        <v>3450</v>
      </c>
      <c r="I90" s="82">
        <f>I91</f>
        <v>1734.12</v>
      </c>
      <c r="J90" s="71">
        <f t="shared" si="3"/>
        <v>50.264347826086954</v>
      </c>
    </row>
    <row r="91" spans="2:10">
      <c r="B91" s="93" t="s">
        <v>773</v>
      </c>
      <c r="C91" s="80" t="s">
        <v>407</v>
      </c>
      <c r="D91" s="80" t="s">
        <v>638</v>
      </c>
      <c r="E91" s="81" t="s">
        <v>644</v>
      </c>
      <c r="F91" s="81" t="s">
        <v>1072</v>
      </c>
      <c r="G91" s="80" t="s">
        <v>1004</v>
      </c>
      <c r="H91" s="82">
        <v>3450</v>
      </c>
      <c r="I91" s="71">
        <v>1734.12</v>
      </c>
      <c r="J91" s="71">
        <f t="shared" si="3"/>
        <v>50.264347826086954</v>
      </c>
    </row>
    <row r="92" spans="2:10" ht="23.25" customHeight="1">
      <c r="B92" s="93" t="s">
        <v>917</v>
      </c>
      <c r="C92" s="80" t="s">
        <v>407</v>
      </c>
      <c r="D92" s="80" t="s">
        <v>638</v>
      </c>
      <c r="E92" s="81" t="s">
        <v>644</v>
      </c>
      <c r="F92" s="81" t="s">
        <v>741</v>
      </c>
      <c r="G92" s="80"/>
      <c r="H92" s="82">
        <f>H93+H95</f>
        <v>3318721.16</v>
      </c>
      <c r="I92" s="82">
        <f>I93+I95</f>
        <v>3304915.53</v>
      </c>
      <c r="J92" s="71">
        <f t="shared" si="3"/>
        <v>99.58400753379351</v>
      </c>
    </row>
    <row r="93" spans="2:10" ht="27.75" customHeight="1">
      <c r="B93" s="93" t="s">
        <v>918</v>
      </c>
      <c r="C93" s="80" t="s">
        <v>407</v>
      </c>
      <c r="D93" s="80" t="s">
        <v>638</v>
      </c>
      <c r="E93" s="81" t="s">
        <v>644</v>
      </c>
      <c r="F93" s="81" t="s">
        <v>672</v>
      </c>
      <c r="G93" s="80"/>
      <c r="H93" s="82">
        <f>H94</f>
        <v>727290</v>
      </c>
      <c r="I93" s="82">
        <f>I94</f>
        <v>727090</v>
      </c>
      <c r="J93" s="71">
        <f t="shared" si="3"/>
        <v>99.972500653109492</v>
      </c>
    </row>
    <row r="94" spans="2:10" ht="24">
      <c r="B94" s="93" t="s">
        <v>768</v>
      </c>
      <c r="C94" s="80" t="s">
        <v>407</v>
      </c>
      <c r="D94" s="80" t="s">
        <v>638</v>
      </c>
      <c r="E94" s="81" t="s">
        <v>644</v>
      </c>
      <c r="F94" s="81" t="s">
        <v>672</v>
      </c>
      <c r="G94" s="80">
        <v>200</v>
      </c>
      <c r="H94" s="82">
        <v>727290</v>
      </c>
      <c r="I94" s="71">
        <v>727090</v>
      </c>
      <c r="J94" s="71">
        <f t="shared" si="3"/>
        <v>99.972500653109492</v>
      </c>
    </row>
    <row r="95" spans="2:10" ht="15.75" customHeight="1">
      <c r="B95" s="93" t="s">
        <v>1093</v>
      </c>
      <c r="C95" s="80" t="s">
        <v>407</v>
      </c>
      <c r="D95" s="80" t="s">
        <v>638</v>
      </c>
      <c r="E95" s="80" t="s">
        <v>644</v>
      </c>
      <c r="F95" s="81" t="s">
        <v>1094</v>
      </c>
      <c r="G95" s="81"/>
      <c r="H95" s="92">
        <f>H96</f>
        <v>2591431.16</v>
      </c>
      <c r="I95" s="92">
        <f>I96</f>
        <v>2577825.5299999998</v>
      </c>
      <c r="J95" s="71">
        <f t="shared" si="3"/>
        <v>99.474976213529814</v>
      </c>
    </row>
    <row r="96" spans="2:10" ht="24">
      <c r="B96" s="93" t="s">
        <v>768</v>
      </c>
      <c r="C96" s="80" t="s">
        <v>407</v>
      </c>
      <c r="D96" s="80" t="s">
        <v>638</v>
      </c>
      <c r="E96" s="80" t="s">
        <v>644</v>
      </c>
      <c r="F96" s="81" t="s">
        <v>1094</v>
      </c>
      <c r="G96" s="81">
        <v>200</v>
      </c>
      <c r="H96" s="92">
        <v>2591431.16</v>
      </c>
      <c r="I96" s="71">
        <f>75000+2502825.53</f>
        <v>2577825.5299999998</v>
      </c>
      <c r="J96" s="71">
        <f t="shared" si="3"/>
        <v>99.474976213529814</v>
      </c>
    </row>
    <row r="97" spans="2:10" ht="16.5" customHeight="1">
      <c r="B97" s="93" t="s">
        <v>810</v>
      </c>
      <c r="C97" s="80" t="s">
        <v>407</v>
      </c>
      <c r="D97" s="80" t="s">
        <v>638</v>
      </c>
      <c r="E97" s="81" t="s">
        <v>644</v>
      </c>
      <c r="F97" s="81" t="s">
        <v>785</v>
      </c>
      <c r="G97" s="80"/>
      <c r="H97" s="82">
        <f>H98+H100+H102+H105</f>
        <v>755600</v>
      </c>
      <c r="I97" s="82">
        <f>I98+I100+I102+I105</f>
        <v>752809.08000000007</v>
      </c>
      <c r="J97" s="71">
        <f t="shared" si="3"/>
        <v>99.630635256749613</v>
      </c>
    </row>
    <row r="98" spans="2:10" ht="24">
      <c r="B98" s="93" t="s">
        <v>946</v>
      </c>
      <c r="C98" s="80" t="s">
        <v>407</v>
      </c>
      <c r="D98" s="80" t="s">
        <v>638</v>
      </c>
      <c r="E98" s="81" t="s">
        <v>644</v>
      </c>
      <c r="F98" s="81" t="s">
        <v>673</v>
      </c>
      <c r="G98" s="80"/>
      <c r="H98" s="82">
        <f>H99</f>
        <v>100</v>
      </c>
      <c r="I98" s="82">
        <f>I99</f>
        <v>0</v>
      </c>
      <c r="J98" s="71">
        <f t="shared" si="3"/>
        <v>0</v>
      </c>
    </row>
    <row r="99" spans="2:10" ht="24">
      <c r="B99" s="93" t="s">
        <v>768</v>
      </c>
      <c r="C99" s="80" t="s">
        <v>407</v>
      </c>
      <c r="D99" s="80" t="s">
        <v>638</v>
      </c>
      <c r="E99" s="81" t="s">
        <v>644</v>
      </c>
      <c r="F99" s="81" t="s">
        <v>673</v>
      </c>
      <c r="G99" s="80">
        <v>200</v>
      </c>
      <c r="H99" s="82">
        <v>100</v>
      </c>
      <c r="I99" s="71">
        <v>0</v>
      </c>
      <c r="J99" s="71">
        <f t="shared" si="3"/>
        <v>0</v>
      </c>
    </row>
    <row r="100" spans="2:10" ht="24">
      <c r="B100" s="93" t="s">
        <v>948</v>
      </c>
      <c r="C100" s="80" t="s">
        <v>407</v>
      </c>
      <c r="D100" s="80" t="s">
        <v>638</v>
      </c>
      <c r="E100" s="81" t="s">
        <v>644</v>
      </c>
      <c r="F100" s="81" t="s">
        <v>674</v>
      </c>
      <c r="G100" s="80"/>
      <c r="H100" s="82">
        <f>H101</f>
        <v>59600</v>
      </c>
      <c r="I100" s="82">
        <f>I101</f>
        <v>59600</v>
      </c>
      <c r="J100" s="71">
        <f t="shared" si="3"/>
        <v>100</v>
      </c>
    </row>
    <row r="101" spans="2:10" ht="24">
      <c r="B101" s="93" t="s">
        <v>768</v>
      </c>
      <c r="C101" s="80" t="s">
        <v>407</v>
      </c>
      <c r="D101" s="80" t="s">
        <v>638</v>
      </c>
      <c r="E101" s="81" t="s">
        <v>644</v>
      </c>
      <c r="F101" s="81" t="s">
        <v>674</v>
      </c>
      <c r="G101" s="80">
        <v>200</v>
      </c>
      <c r="H101" s="82">
        <v>59600</v>
      </c>
      <c r="I101" s="82">
        <v>59600</v>
      </c>
      <c r="J101" s="71">
        <f t="shared" si="3"/>
        <v>100</v>
      </c>
    </row>
    <row r="102" spans="2:10" ht="48">
      <c r="B102" s="93" t="s">
        <v>949</v>
      </c>
      <c r="C102" s="80" t="s">
        <v>407</v>
      </c>
      <c r="D102" s="80" t="s">
        <v>638</v>
      </c>
      <c r="E102" s="81" t="s">
        <v>644</v>
      </c>
      <c r="F102" s="81" t="s">
        <v>675</v>
      </c>
      <c r="G102" s="80"/>
      <c r="H102" s="82">
        <f>H103+H104</f>
        <v>171200</v>
      </c>
      <c r="I102" s="82">
        <f>I103+I104</f>
        <v>171200</v>
      </c>
      <c r="J102" s="71">
        <f t="shared" si="3"/>
        <v>100</v>
      </c>
    </row>
    <row r="103" spans="2:10" ht="48">
      <c r="B103" s="93" t="s">
        <v>767</v>
      </c>
      <c r="C103" s="80" t="s">
        <v>407</v>
      </c>
      <c r="D103" s="80" t="s">
        <v>638</v>
      </c>
      <c r="E103" s="81" t="s">
        <v>644</v>
      </c>
      <c r="F103" s="81" t="s">
        <v>675</v>
      </c>
      <c r="G103" s="80">
        <v>100</v>
      </c>
      <c r="H103" s="82">
        <v>142688</v>
      </c>
      <c r="I103" s="82">
        <v>142688</v>
      </c>
      <c r="J103" s="71">
        <f t="shared" si="3"/>
        <v>100</v>
      </c>
    </row>
    <row r="104" spans="2:10" ht="24">
      <c r="B104" s="93" t="s">
        <v>768</v>
      </c>
      <c r="C104" s="80" t="s">
        <v>407</v>
      </c>
      <c r="D104" s="80" t="s">
        <v>638</v>
      </c>
      <c r="E104" s="81" t="s">
        <v>644</v>
      </c>
      <c r="F104" s="81" t="s">
        <v>675</v>
      </c>
      <c r="G104" s="80">
        <v>200</v>
      </c>
      <c r="H104" s="82">
        <v>28512</v>
      </c>
      <c r="I104" s="82">
        <v>28512</v>
      </c>
      <c r="J104" s="71">
        <f t="shared" si="3"/>
        <v>100</v>
      </c>
    </row>
    <row r="105" spans="2:10" ht="24">
      <c r="B105" s="93" t="s">
        <v>814</v>
      </c>
      <c r="C105" s="80" t="s">
        <v>407</v>
      </c>
      <c r="D105" s="80" t="s">
        <v>638</v>
      </c>
      <c r="E105" s="81" t="s">
        <v>644</v>
      </c>
      <c r="F105" s="81" t="s">
        <v>658</v>
      </c>
      <c r="G105" s="80"/>
      <c r="H105" s="82">
        <f>H106</f>
        <v>524700</v>
      </c>
      <c r="I105" s="82">
        <f>I106</f>
        <v>522009.08</v>
      </c>
      <c r="J105" s="71">
        <f t="shared" si="3"/>
        <v>99.487150752811132</v>
      </c>
    </row>
    <row r="106" spans="2:10" ht="48">
      <c r="B106" s="93" t="s">
        <v>767</v>
      </c>
      <c r="C106" s="80" t="s">
        <v>407</v>
      </c>
      <c r="D106" s="80" t="s">
        <v>638</v>
      </c>
      <c r="E106" s="81" t="s">
        <v>644</v>
      </c>
      <c r="F106" s="81" t="s">
        <v>658</v>
      </c>
      <c r="G106" s="80" t="s">
        <v>735</v>
      </c>
      <c r="H106" s="82">
        <v>524700</v>
      </c>
      <c r="I106" s="71">
        <f>399919.08+122090</f>
        <v>522009.08</v>
      </c>
      <c r="J106" s="71">
        <f t="shared" si="3"/>
        <v>99.487150752811132</v>
      </c>
    </row>
    <row r="107" spans="2:10">
      <c r="B107" s="93" t="s">
        <v>960</v>
      </c>
      <c r="C107" s="80" t="s">
        <v>407</v>
      </c>
      <c r="D107" s="80" t="s">
        <v>640</v>
      </c>
      <c r="E107" s="81"/>
      <c r="F107" s="81"/>
      <c r="G107" s="80"/>
      <c r="H107" s="82">
        <f>H108+H116</f>
        <v>3962742.55</v>
      </c>
      <c r="I107" s="82">
        <f>I108+I116</f>
        <v>3938727.54</v>
      </c>
      <c r="J107" s="71">
        <f t="shared" si="3"/>
        <v>99.393980060602232</v>
      </c>
    </row>
    <row r="108" spans="2:10" ht="24">
      <c r="B108" s="93" t="s">
        <v>951</v>
      </c>
      <c r="C108" s="80" t="s">
        <v>407</v>
      </c>
      <c r="D108" s="80" t="s">
        <v>640</v>
      </c>
      <c r="E108" s="81" t="s">
        <v>645</v>
      </c>
      <c r="F108" s="81"/>
      <c r="G108" s="80"/>
      <c r="H108" s="82">
        <f>H110+H114</f>
        <v>3942742.55</v>
      </c>
      <c r="I108" s="82">
        <f>I110+I114</f>
        <v>3931777.54</v>
      </c>
      <c r="J108" s="71">
        <f t="shared" si="3"/>
        <v>99.721893837577596</v>
      </c>
    </row>
    <row r="109" spans="2:10" ht="24">
      <c r="B109" s="93" t="s">
        <v>1144</v>
      </c>
      <c r="C109" s="80" t="s">
        <v>407</v>
      </c>
      <c r="D109" s="80" t="s">
        <v>640</v>
      </c>
      <c r="E109" s="81" t="s">
        <v>645</v>
      </c>
      <c r="F109" s="81" t="s">
        <v>742</v>
      </c>
      <c r="G109" s="80"/>
      <c r="H109" s="82">
        <f>H110+H114</f>
        <v>3942742.55</v>
      </c>
      <c r="I109" s="82">
        <f>I110+I114</f>
        <v>3931777.54</v>
      </c>
      <c r="J109" s="71">
        <f t="shared" si="3"/>
        <v>99.721893837577596</v>
      </c>
    </row>
    <row r="110" spans="2:10" ht="25.5" customHeight="1">
      <c r="B110" s="93" t="s">
        <v>945</v>
      </c>
      <c r="C110" s="80" t="s">
        <v>407</v>
      </c>
      <c r="D110" s="80" t="s">
        <v>640</v>
      </c>
      <c r="E110" s="81" t="s">
        <v>645</v>
      </c>
      <c r="F110" s="81" t="s">
        <v>676</v>
      </c>
      <c r="G110" s="80"/>
      <c r="H110" s="82">
        <f>H111+H112+H113</f>
        <v>3906381.55</v>
      </c>
      <c r="I110" s="82">
        <f>I111+I112+I113</f>
        <v>3895416.54</v>
      </c>
      <c r="J110" s="71">
        <f t="shared" si="3"/>
        <v>99.719305196902752</v>
      </c>
    </row>
    <row r="111" spans="2:10" ht="48">
      <c r="B111" s="93" t="s">
        <v>767</v>
      </c>
      <c r="C111" s="80" t="s">
        <v>407</v>
      </c>
      <c r="D111" s="80" t="s">
        <v>640</v>
      </c>
      <c r="E111" s="81" t="s">
        <v>645</v>
      </c>
      <c r="F111" s="81" t="s">
        <v>676</v>
      </c>
      <c r="G111" s="80">
        <v>100</v>
      </c>
      <c r="H111" s="82">
        <v>2831772.73</v>
      </c>
      <c r="I111" s="71">
        <f>2102815.45+24100+633278.16+54380+14845.71</f>
        <v>2829419.3200000003</v>
      </c>
      <c r="J111" s="71">
        <f t="shared" si="3"/>
        <v>99.916892694986871</v>
      </c>
    </row>
    <row r="112" spans="2:10" ht="24">
      <c r="B112" s="93" t="s">
        <v>768</v>
      </c>
      <c r="C112" s="80" t="s">
        <v>407</v>
      </c>
      <c r="D112" s="80" t="s">
        <v>640</v>
      </c>
      <c r="E112" s="81" t="s">
        <v>645</v>
      </c>
      <c r="F112" s="81" t="s">
        <v>676</v>
      </c>
      <c r="G112" s="80">
        <v>200</v>
      </c>
      <c r="H112" s="82">
        <v>1063408.82</v>
      </c>
      <c r="I112" s="71">
        <f>195000+864737.22</f>
        <v>1059737.22</v>
      </c>
      <c r="J112" s="71">
        <f t="shared" si="3"/>
        <v>99.654732974661613</v>
      </c>
    </row>
    <row r="113" spans="1:10">
      <c r="B113" s="93" t="s">
        <v>771</v>
      </c>
      <c r="C113" s="80" t="s">
        <v>407</v>
      </c>
      <c r="D113" s="80" t="s">
        <v>640</v>
      </c>
      <c r="E113" s="81" t="s">
        <v>645</v>
      </c>
      <c r="F113" s="81" t="s">
        <v>676</v>
      </c>
      <c r="G113" s="80" t="s">
        <v>972</v>
      </c>
      <c r="H113" s="82">
        <v>11200</v>
      </c>
      <c r="I113" s="71">
        <f>5612+648+0</f>
        <v>6260</v>
      </c>
      <c r="J113" s="71">
        <f t="shared" si="3"/>
        <v>55.892857142857146</v>
      </c>
    </row>
    <row r="114" spans="1:10" ht="40.5" customHeight="1">
      <c r="B114" s="93" t="s">
        <v>1145</v>
      </c>
      <c r="C114" s="80" t="s">
        <v>407</v>
      </c>
      <c r="D114" s="80" t="s">
        <v>640</v>
      </c>
      <c r="E114" s="81" t="s">
        <v>645</v>
      </c>
      <c r="F114" s="81" t="s">
        <v>1143</v>
      </c>
      <c r="G114" s="80"/>
      <c r="H114" s="82">
        <f>H115</f>
        <v>36361</v>
      </c>
      <c r="I114" s="82">
        <f>I115</f>
        <v>36361</v>
      </c>
      <c r="J114" s="71">
        <f t="shared" si="3"/>
        <v>100</v>
      </c>
    </row>
    <row r="115" spans="1:10" ht="24">
      <c r="B115" s="93" t="s">
        <v>768</v>
      </c>
      <c r="C115" s="80" t="s">
        <v>407</v>
      </c>
      <c r="D115" s="80" t="s">
        <v>640</v>
      </c>
      <c r="E115" s="81" t="s">
        <v>645</v>
      </c>
      <c r="F115" s="81" t="s">
        <v>1143</v>
      </c>
      <c r="G115" s="80" t="s">
        <v>976</v>
      </c>
      <c r="H115" s="82">
        <v>36361</v>
      </c>
      <c r="I115" s="82">
        <v>36361</v>
      </c>
      <c r="J115" s="71">
        <f t="shared" si="3"/>
        <v>100</v>
      </c>
    </row>
    <row r="116" spans="1:10" ht="23.25" customHeight="1">
      <c r="A116" s="83"/>
      <c r="B116" s="93" t="s">
        <v>1036</v>
      </c>
      <c r="C116" s="80" t="s">
        <v>407</v>
      </c>
      <c r="D116" s="80" t="s">
        <v>640</v>
      </c>
      <c r="E116" s="81" t="s">
        <v>646</v>
      </c>
      <c r="F116" s="81"/>
      <c r="G116" s="80"/>
      <c r="H116" s="82">
        <f>H120+H117</f>
        <v>20000</v>
      </c>
      <c r="I116" s="82">
        <f>I120+I117</f>
        <v>6950</v>
      </c>
      <c r="J116" s="71">
        <f t="shared" si="3"/>
        <v>34.75</v>
      </c>
    </row>
    <row r="117" spans="1:10" s="64" customFormat="1">
      <c r="A117" s="67"/>
      <c r="B117" s="93" t="s">
        <v>1103</v>
      </c>
      <c r="C117" s="69" t="s">
        <v>407</v>
      </c>
      <c r="D117" s="69" t="s">
        <v>640</v>
      </c>
      <c r="E117" s="70" t="s">
        <v>646</v>
      </c>
      <c r="F117" s="81" t="s">
        <v>1101</v>
      </c>
      <c r="G117" s="69"/>
      <c r="H117" s="71">
        <f>H118</f>
        <v>10000</v>
      </c>
      <c r="I117" s="71">
        <f>I118</f>
        <v>0</v>
      </c>
      <c r="J117" s="71">
        <f t="shared" si="3"/>
        <v>0</v>
      </c>
    </row>
    <row r="118" spans="1:10" s="64" customFormat="1" ht="36">
      <c r="A118" s="67"/>
      <c r="B118" s="93" t="s">
        <v>1104</v>
      </c>
      <c r="C118" s="69" t="s">
        <v>407</v>
      </c>
      <c r="D118" s="69" t="s">
        <v>640</v>
      </c>
      <c r="E118" s="70" t="s">
        <v>646</v>
      </c>
      <c r="F118" s="81" t="s">
        <v>1102</v>
      </c>
      <c r="G118" s="69"/>
      <c r="H118" s="71">
        <f>H119</f>
        <v>10000</v>
      </c>
      <c r="I118" s="71">
        <f>I119</f>
        <v>0</v>
      </c>
      <c r="J118" s="71">
        <f t="shared" si="3"/>
        <v>0</v>
      </c>
    </row>
    <row r="119" spans="1:10" s="64" customFormat="1" ht="24">
      <c r="A119" s="67"/>
      <c r="B119" s="93" t="s">
        <v>768</v>
      </c>
      <c r="C119" s="69" t="s">
        <v>407</v>
      </c>
      <c r="D119" s="69" t="s">
        <v>640</v>
      </c>
      <c r="E119" s="70" t="s">
        <v>646</v>
      </c>
      <c r="F119" s="81" t="s">
        <v>1102</v>
      </c>
      <c r="G119" s="69" t="s">
        <v>976</v>
      </c>
      <c r="H119" s="71">
        <v>10000</v>
      </c>
      <c r="I119" s="71">
        <v>0</v>
      </c>
      <c r="J119" s="71">
        <f t="shared" si="3"/>
        <v>0</v>
      </c>
    </row>
    <row r="120" spans="1:10" ht="21" customHeight="1">
      <c r="A120" s="83"/>
      <c r="B120" s="93" t="s">
        <v>1084</v>
      </c>
      <c r="C120" s="80" t="s">
        <v>407</v>
      </c>
      <c r="D120" s="80" t="s">
        <v>640</v>
      </c>
      <c r="E120" s="81" t="s">
        <v>646</v>
      </c>
      <c r="F120" s="81" t="s">
        <v>1069</v>
      </c>
      <c r="G120" s="80"/>
      <c r="H120" s="82">
        <f>H121</f>
        <v>10000</v>
      </c>
      <c r="I120" s="82">
        <f>I121</f>
        <v>6950</v>
      </c>
      <c r="J120" s="71">
        <f t="shared" si="3"/>
        <v>69.5</v>
      </c>
    </row>
    <row r="121" spans="1:10" ht="23.25" customHeight="1">
      <c r="A121" s="83"/>
      <c r="B121" s="93" t="s">
        <v>1086</v>
      </c>
      <c r="C121" s="80" t="s">
        <v>407</v>
      </c>
      <c r="D121" s="80" t="s">
        <v>640</v>
      </c>
      <c r="E121" s="81" t="s">
        <v>646</v>
      </c>
      <c r="F121" s="81" t="s">
        <v>1070</v>
      </c>
      <c r="G121" s="80"/>
      <c r="H121" s="82">
        <f>H122</f>
        <v>10000</v>
      </c>
      <c r="I121" s="82">
        <f>I122</f>
        <v>6950</v>
      </c>
      <c r="J121" s="71">
        <f t="shared" si="3"/>
        <v>69.5</v>
      </c>
    </row>
    <row r="122" spans="1:10" ht="24">
      <c r="A122" s="83"/>
      <c r="B122" s="93" t="s">
        <v>768</v>
      </c>
      <c r="C122" s="80" t="s">
        <v>407</v>
      </c>
      <c r="D122" s="80" t="s">
        <v>640</v>
      </c>
      <c r="E122" s="81" t="s">
        <v>646</v>
      </c>
      <c r="F122" s="81" t="s">
        <v>1070</v>
      </c>
      <c r="G122" s="80" t="s">
        <v>976</v>
      </c>
      <c r="H122" s="82">
        <v>10000</v>
      </c>
      <c r="I122" s="71">
        <v>6950</v>
      </c>
      <c r="J122" s="71">
        <f t="shared" si="3"/>
        <v>69.5</v>
      </c>
    </row>
    <row r="123" spans="1:10">
      <c r="A123" s="83"/>
      <c r="B123" s="93" t="s">
        <v>961</v>
      </c>
      <c r="C123" s="80" t="s">
        <v>407</v>
      </c>
      <c r="D123" s="80" t="s">
        <v>641</v>
      </c>
      <c r="E123" s="81"/>
      <c r="F123" s="81"/>
      <c r="G123" s="80"/>
      <c r="H123" s="82">
        <f>H124+H152+H160+H143+H146</f>
        <v>19270741.039999999</v>
      </c>
      <c r="I123" s="82">
        <f>I124+I152+I160+I143+I146</f>
        <v>17208603.32</v>
      </c>
      <c r="J123" s="71">
        <f t="shared" si="3"/>
        <v>89.299125987321148</v>
      </c>
    </row>
    <row r="124" spans="1:10">
      <c r="A124" s="83"/>
      <c r="B124" s="93" t="s">
        <v>462</v>
      </c>
      <c r="C124" s="80" t="s">
        <v>407</v>
      </c>
      <c r="D124" s="80" t="s">
        <v>641</v>
      </c>
      <c r="E124" s="81" t="s">
        <v>647</v>
      </c>
      <c r="F124" s="81"/>
      <c r="G124" s="80"/>
      <c r="H124" s="82">
        <f>H125+H134</f>
        <v>4182900</v>
      </c>
      <c r="I124" s="82">
        <f>I125+I134</f>
        <v>4059080.57</v>
      </c>
      <c r="J124" s="71">
        <f t="shared" si="3"/>
        <v>97.039866360658863</v>
      </c>
    </row>
    <row r="125" spans="1:10" ht="24">
      <c r="B125" s="93" t="s">
        <v>1079</v>
      </c>
      <c r="C125" s="80" t="s">
        <v>407</v>
      </c>
      <c r="D125" s="80" t="s">
        <v>641</v>
      </c>
      <c r="E125" s="81" t="s">
        <v>647</v>
      </c>
      <c r="F125" s="81" t="s">
        <v>743</v>
      </c>
      <c r="G125" s="80"/>
      <c r="H125" s="82">
        <f>H126+H129+H131</f>
        <v>1658800</v>
      </c>
      <c r="I125" s="82">
        <f>I126+I129+I131</f>
        <v>1540782.54</v>
      </c>
      <c r="J125" s="71">
        <f t="shared" si="3"/>
        <v>92.885371352785157</v>
      </c>
    </row>
    <row r="126" spans="1:10" ht="22.5" customHeight="1">
      <c r="B126" s="93" t="s">
        <v>827</v>
      </c>
      <c r="C126" s="80" t="s">
        <v>407</v>
      </c>
      <c r="D126" s="80" t="s">
        <v>641</v>
      </c>
      <c r="E126" s="81" t="s">
        <v>647</v>
      </c>
      <c r="F126" s="81" t="s">
        <v>680</v>
      </c>
      <c r="G126" s="80"/>
      <c r="H126" s="82">
        <f>H128+H127</f>
        <v>220000</v>
      </c>
      <c r="I126" s="82">
        <f>I128+I127</f>
        <v>220000</v>
      </c>
      <c r="J126" s="71">
        <f t="shared" si="3"/>
        <v>100</v>
      </c>
    </row>
    <row r="127" spans="1:10" ht="24">
      <c r="B127" s="93" t="s">
        <v>768</v>
      </c>
      <c r="C127" s="80" t="s">
        <v>407</v>
      </c>
      <c r="D127" s="80" t="s">
        <v>641</v>
      </c>
      <c r="E127" s="81" t="s">
        <v>647</v>
      </c>
      <c r="F127" s="81" t="s">
        <v>680</v>
      </c>
      <c r="G127" s="80">
        <v>200</v>
      </c>
      <c r="H127" s="82">
        <v>20000</v>
      </c>
      <c r="I127" s="71">
        <v>20000</v>
      </c>
      <c r="J127" s="71">
        <f t="shared" si="3"/>
        <v>100</v>
      </c>
    </row>
    <row r="128" spans="1:10" ht="20.25" customHeight="1">
      <c r="B128" s="93" t="s">
        <v>773</v>
      </c>
      <c r="C128" s="80" t="s">
        <v>407</v>
      </c>
      <c r="D128" s="80" t="s">
        <v>641</v>
      </c>
      <c r="E128" s="81" t="s">
        <v>647</v>
      </c>
      <c r="F128" s="81" t="s">
        <v>680</v>
      </c>
      <c r="G128" s="80" t="s">
        <v>1004</v>
      </c>
      <c r="H128" s="82">
        <v>200000</v>
      </c>
      <c r="I128" s="71">
        <f>182000+18000</f>
        <v>200000</v>
      </c>
      <c r="J128" s="71">
        <f t="shared" si="3"/>
        <v>100</v>
      </c>
    </row>
    <row r="129" spans="2:10" ht="24" customHeight="1">
      <c r="B129" s="103" t="s">
        <v>828</v>
      </c>
      <c r="C129" s="80" t="s">
        <v>407</v>
      </c>
      <c r="D129" s="80" t="s">
        <v>641</v>
      </c>
      <c r="E129" s="81" t="s">
        <v>647</v>
      </c>
      <c r="F129" s="81" t="s">
        <v>681</v>
      </c>
      <c r="G129" s="80"/>
      <c r="H129" s="82">
        <f>H130</f>
        <v>1036200</v>
      </c>
      <c r="I129" s="82">
        <f>I130</f>
        <v>918500</v>
      </c>
      <c r="J129" s="71">
        <f t="shared" si="3"/>
        <v>88.641188959660298</v>
      </c>
    </row>
    <row r="130" spans="2:10" ht="24">
      <c r="B130" s="93" t="s">
        <v>768</v>
      </c>
      <c r="C130" s="80" t="s">
        <v>407</v>
      </c>
      <c r="D130" s="80" t="s">
        <v>641</v>
      </c>
      <c r="E130" s="81" t="s">
        <v>647</v>
      </c>
      <c r="F130" s="81" t="s">
        <v>681</v>
      </c>
      <c r="G130" s="80">
        <v>200</v>
      </c>
      <c r="H130" s="82">
        <v>1036200</v>
      </c>
      <c r="I130" s="71">
        <v>918500</v>
      </c>
      <c r="J130" s="71">
        <f t="shared" si="3"/>
        <v>88.641188959660298</v>
      </c>
    </row>
    <row r="131" spans="2:10" ht="25.5" customHeight="1">
      <c r="B131" s="93" t="s">
        <v>829</v>
      </c>
      <c r="C131" s="80" t="s">
        <v>407</v>
      </c>
      <c r="D131" s="80" t="s">
        <v>641</v>
      </c>
      <c r="E131" s="81" t="s">
        <v>647</v>
      </c>
      <c r="F131" s="81" t="s">
        <v>682</v>
      </c>
      <c r="G131" s="80"/>
      <c r="H131" s="82">
        <f>H133+H132</f>
        <v>402600</v>
      </c>
      <c r="I131" s="82">
        <f>I133+I132</f>
        <v>402282.54000000004</v>
      </c>
      <c r="J131" s="71">
        <f t="shared" si="3"/>
        <v>99.921147540983611</v>
      </c>
    </row>
    <row r="132" spans="2:10" ht="48">
      <c r="B132" s="93" t="s">
        <v>767</v>
      </c>
      <c r="C132" s="80" t="s">
        <v>407</v>
      </c>
      <c r="D132" s="80" t="s">
        <v>641</v>
      </c>
      <c r="E132" s="81" t="s">
        <v>647</v>
      </c>
      <c r="F132" s="81" t="s">
        <v>682</v>
      </c>
      <c r="G132" s="80" t="s">
        <v>735</v>
      </c>
      <c r="H132" s="82">
        <v>30600</v>
      </c>
      <c r="I132" s="71">
        <f>23500+7071.14</f>
        <v>30571.14</v>
      </c>
      <c r="J132" s="71">
        <f t="shared" si="3"/>
        <v>99.905686274509804</v>
      </c>
    </row>
    <row r="133" spans="2:10" ht="24">
      <c r="B133" s="93" t="s">
        <v>768</v>
      </c>
      <c r="C133" s="80" t="s">
        <v>407</v>
      </c>
      <c r="D133" s="80" t="s">
        <v>641</v>
      </c>
      <c r="E133" s="81" t="s">
        <v>647</v>
      </c>
      <c r="F133" s="81" t="s">
        <v>682</v>
      </c>
      <c r="G133" s="80">
        <v>200</v>
      </c>
      <c r="H133" s="82">
        <v>372000</v>
      </c>
      <c r="I133" s="71">
        <f>6000+365711.4</f>
        <v>371711.4</v>
      </c>
      <c r="J133" s="71">
        <f t="shared" si="3"/>
        <v>99.922419354838723</v>
      </c>
    </row>
    <row r="134" spans="2:10" ht="24">
      <c r="B134" s="93" t="s">
        <v>831</v>
      </c>
      <c r="C134" s="80" t="s">
        <v>407</v>
      </c>
      <c r="D134" s="80" t="s">
        <v>641</v>
      </c>
      <c r="E134" s="81" t="s">
        <v>647</v>
      </c>
      <c r="F134" s="81" t="s">
        <v>783</v>
      </c>
      <c r="G134" s="80"/>
      <c r="H134" s="82">
        <f>H135</f>
        <v>2524100</v>
      </c>
      <c r="I134" s="82">
        <f>I135</f>
        <v>2518298.0299999998</v>
      </c>
      <c r="J134" s="71">
        <f t="shared" si="3"/>
        <v>99.770137078562655</v>
      </c>
    </row>
    <row r="135" spans="2:10">
      <c r="B135" s="93" t="s">
        <v>832</v>
      </c>
      <c r="C135" s="80" t="s">
        <v>407</v>
      </c>
      <c r="D135" s="80" t="s">
        <v>641</v>
      </c>
      <c r="E135" s="81" t="s">
        <v>647</v>
      </c>
      <c r="F135" s="81" t="s">
        <v>789</v>
      </c>
      <c r="G135" s="80"/>
      <c r="H135" s="82">
        <f>H136+H138</f>
        <v>2524100</v>
      </c>
      <c r="I135" s="82">
        <f>I136+I138</f>
        <v>2518298.0299999998</v>
      </c>
      <c r="J135" s="71">
        <f t="shared" si="3"/>
        <v>99.770137078562655</v>
      </c>
    </row>
    <row r="136" spans="2:10" ht="24">
      <c r="B136" s="93" t="s">
        <v>833</v>
      </c>
      <c r="C136" s="80" t="s">
        <v>407</v>
      </c>
      <c r="D136" s="80" t="s">
        <v>641</v>
      </c>
      <c r="E136" s="81" t="s">
        <v>647</v>
      </c>
      <c r="F136" s="81" t="s">
        <v>790</v>
      </c>
      <c r="G136" s="80"/>
      <c r="H136" s="82">
        <f>H137</f>
        <v>1704400</v>
      </c>
      <c r="I136" s="82">
        <f>I137</f>
        <v>1703665.91</v>
      </c>
      <c r="J136" s="71">
        <f t="shared" si="3"/>
        <v>99.956929711335363</v>
      </c>
    </row>
    <row r="137" spans="2:10" ht="48">
      <c r="B137" s="93" t="s">
        <v>767</v>
      </c>
      <c r="C137" s="80" t="s">
        <v>407</v>
      </c>
      <c r="D137" s="80" t="s">
        <v>641</v>
      </c>
      <c r="E137" s="81" t="s">
        <v>647</v>
      </c>
      <c r="F137" s="81" t="s">
        <v>790</v>
      </c>
      <c r="G137" s="80">
        <v>100</v>
      </c>
      <c r="H137" s="82">
        <v>1704400</v>
      </c>
      <c r="I137" s="71">
        <f>1317669.23+385996.68</f>
        <v>1703665.91</v>
      </c>
      <c r="J137" s="71">
        <f t="shared" si="3"/>
        <v>99.956929711335363</v>
      </c>
    </row>
    <row r="138" spans="2:10" ht="24">
      <c r="B138" s="93" t="s">
        <v>834</v>
      </c>
      <c r="C138" s="80" t="s">
        <v>407</v>
      </c>
      <c r="D138" s="80" t="s">
        <v>641</v>
      </c>
      <c r="E138" s="81" t="s">
        <v>647</v>
      </c>
      <c r="F138" s="81" t="s">
        <v>791</v>
      </c>
      <c r="G138" s="80"/>
      <c r="H138" s="82">
        <f>H139+H140+H141</f>
        <v>819700</v>
      </c>
      <c r="I138" s="82">
        <f>I139+I140+I141</f>
        <v>814632.12</v>
      </c>
      <c r="J138" s="71">
        <f t="shared" si="3"/>
        <v>99.381739660851537</v>
      </c>
    </row>
    <row r="139" spans="2:10" ht="48">
      <c r="B139" s="93" t="s">
        <v>767</v>
      </c>
      <c r="C139" s="80" t="s">
        <v>407</v>
      </c>
      <c r="D139" s="80" t="s">
        <v>641</v>
      </c>
      <c r="E139" s="81" t="s">
        <v>647</v>
      </c>
      <c r="F139" s="81" t="s">
        <v>791</v>
      </c>
      <c r="G139" s="80">
        <v>100</v>
      </c>
      <c r="H139" s="82">
        <v>491700</v>
      </c>
      <c r="I139" s="71">
        <f>340992.41+46600+101318.82</f>
        <v>488911.23</v>
      </c>
      <c r="J139" s="71">
        <f t="shared" si="3"/>
        <v>99.432830994508848</v>
      </c>
    </row>
    <row r="140" spans="2:10" ht="24">
      <c r="B140" s="93" t="s">
        <v>768</v>
      </c>
      <c r="C140" s="80" t="s">
        <v>407</v>
      </c>
      <c r="D140" s="80" t="s">
        <v>641</v>
      </c>
      <c r="E140" s="81" t="s">
        <v>647</v>
      </c>
      <c r="F140" s="81" t="s">
        <v>791</v>
      </c>
      <c r="G140" s="80">
        <v>200</v>
      </c>
      <c r="H140" s="82">
        <v>326910</v>
      </c>
      <c r="I140" s="71">
        <f>71100+253807.89</f>
        <v>324907.89</v>
      </c>
      <c r="J140" s="71">
        <f t="shared" ref="J140:J198" si="4">I140/H140*100</f>
        <v>99.38756538496834</v>
      </c>
    </row>
    <row r="141" spans="2:10">
      <c r="B141" s="93" t="s">
        <v>771</v>
      </c>
      <c r="C141" s="80" t="s">
        <v>407</v>
      </c>
      <c r="D141" s="80" t="s">
        <v>641</v>
      </c>
      <c r="E141" s="81" t="s">
        <v>647</v>
      </c>
      <c r="F141" s="81" t="s">
        <v>791</v>
      </c>
      <c r="G141" s="80">
        <v>800</v>
      </c>
      <c r="H141" s="82">
        <v>1090</v>
      </c>
      <c r="I141" s="71">
        <f>412+400+1</f>
        <v>813</v>
      </c>
      <c r="J141" s="71">
        <f t="shared" si="4"/>
        <v>74.587155963302749</v>
      </c>
    </row>
    <row r="142" spans="2:10">
      <c r="B142" s="93" t="s">
        <v>354</v>
      </c>
      <c r="C142" s="80" t="s">
        <v>407</v>
      </c>
      <c r="D142" s="80" t="s">
        <v>641</v>
      </c>
      <c r="E142" s="80" t="s">
        <v>642</v>
      </c>
      <c r="F142" s="81"/>
      <c r="G142" s="80"/>
      <c r="H142" s="82">
        <f t="shared" ref="H142:I144" si="5">H143</f>
        <v>548000</v>
      </c>
      <c r="I142" s="82">
        <f t="shared" si="5"/>
        <v>548000</v>
      </c>
      <c r="J142" s="71">
        <f t="shared" si="4"/>
        <v>100</v>
      </c>
    </row>
    <row r="143" spans="2:10" ht="24">
      <c r="B143" s="93" t="s">
        <v>944</v>
      </c>
      <c r="C143" s="80" t="s">
        <v>407</v>
      </c>
      <c r="D143" s="80" t="s">
        <v>641</v>
      </c>
      <c r="E143" s="80" t="s">
        <v>642</v>
      </c>
      <c r="F143" s="81" t="s">
        <v>742</v>
      </c>
      <c r="G143" s="80"/>
      <c r="H143" s="82">
        <f t="shared" si="5"/>
        <v>548000</v>
      </c>
      <c r="I143" s="82">
        <f t="shared" si="5"/>
        <v>548000</v>
      </c>
      <c r="J143" s="71">
        <f t="shared" si="4"/>
        <v>100</v>
      </c>
    </row>
    <row r="144" spans="2:10" ht="24">
      <c r="B144" s="93" t="s">
        <v>989</v>
      </c>
      <c r="C144" s="80" t="s">
        <v>407</v>
      </c>
      <c r="D144" s="80" t="s">
        <v>641</v>
      </c>
      <c r="E144" s="80" t="s">
        <v>642</v>
      </c>
      <c r="F144" s="81" t="s">
        <v>975</v>
      </c>
      <c r="G144" s="80"/>
      <c r="H144" s="82">
        <f t="shared" si="5"/>
        <v>548000</v>
      </c>
      <c r="I144" s="82">
        <f t="shared" si="5"/>
        <v>548000</v>
      </c>
      <c r="J144" s="71">
        <f t="shared" si="4"/>
        <v>100</v>
      </c>
    </row>
    <row r="145" spans="2:10" ht="20.25" customHeight="1">
      <c r="B145" s="93" t="s">
        <v>771</v>
      </c>
      <c r="C145" s="80" t="s">
        <v>407</v>
      </c>
      <c r="D145" s="80" t="s">
        <v>641</v>
      </c>
      <c r="E145" s="80" t="s">
        <v>642</v>
      </c>
      <c r="F145" s="81" t="s">
        <v>975</v>
      </c>
      <c r="G145" s="80" t="s">
        <v>972</v>
      </c>
      <c r="H145" s="82">
        <v>548000</v>
      </c>
      <c r="I145" s="71">
        <v>548000</v>
      </c>
      <c r="J145" s="71">
        <f t="shared" si="4"/>
        <v>100</v>
      </c>
    </row>
    <row r="146" spans="2:10" ht="15.75" customHeight="1">
      <c r="B146" s="93" t="s">
        <v>1109</v>
      </c>
      <c r="C146" s="80" t="s">
        <v>407</v>
      </c>
      <c r="D146" s="80" t="s">
        <v>641</v>
      </c>
      <c r="E146" s="80" t="s">
        <v>650</v>
      </c>
      <c r="F146" s="81"/>
      <c r="G146" s="80"/>
      <c r="H146" s="82">
        <f t="shared" ref="H146:I148" si="6">H147</f>
        <v>2020000</v>
      </c>
      <c r="I146" s="82">
        <f t="shared" si="6"/>
        <v>2020000</v>
      </c>
      <c r="J146" s="71">
        <f t="shared" si="4"/>
        <v>100</v>
      </c>
    </row>
    <row r="147" spans="2:10" ht="19.5" customHeight="1">
      <c r="B147" s="93" t="s">
        <v>936</v>
      </c>
      <c r="C147" s="80" t="s">
        <v>407</v>
      </c>
      <c r="D147" s="80" t="s">
        <v>641</v>
      </c>
      <c r="E147" s="80" t="s">
        <v>650</v>
      </c>
      <c r="F147" s="81" t="s">
        <v>744</v>
      </c>
      <c r="G147" s="80"/>
      <c r="H147" s="82">
        <f>H148+H150</f>
        <v>2020000</v>
      </c>
      <c r="I147" s="82">
        <f>I148+I150</f>
        <v>2020000</v>
      </c>
      <c r="J147" s="71">
        <f t="shared" si="4"/>
        <v>100</v>
      </c>
    </row>
    <row r="148" spans="2:10" ht="24" customHeight="1">
      <c r="B148" s="93" t="s">
        <v>1122</v>
      </c>
      <c r="C148" s="80" t="s">
        <v>407</v>
      </c>
      <c r="D148" s="80" t="s">
        <v>641</v>
      </c>
      <c r="E148" s="80" t="s">
        <v>650</v>
      </c>
      <c r="F148" s="81" t="s">
        <v>1108</v>
      </c>
      <c r="G148" s="80"/>
      <c r="H148" s="82">
        <f t="shared" si="6"/>
        <v>2000000</v>
      </c>
      <c r="I148" s="82">
        <f t="shared" si="6"/>
        <v>2000000</v>
      </c>
      <c r="J148" s="71">
        <f t="shared" si="4"/>
        <v>100</v>
      </c>
    </row>
    <row r="149" spans="2:10" ht="24">
      <c r="B149" s="93" t="s">
        <v>768</v>
      </c>
      <c r="C149" s="80" t="s">
        <v>407</v>
      </c>
      <c r="D149" s="80" t="s">
        <v>641</v>
      </c>
      <c r="E149" s="80" t="s">
        <v>650</v>
      </c>
      <c r="F149" s="81" t="s">
        <v>1108</v>
      </c>
      <c r="G149" s="80" t="s">
        <v>976</v>
      </c>
      <c r="H149" s="82">
        <v>2000000</v>
      </c>
      <c r="I149" s="82">
        <v>2000000</v>
      </c>
      <c r="J149" s="71">
        <f t="shared" si="4"/>
        <v>100</v>
      </c>
    </row>
    <row r="150" spans="2:10" ht="24">
      <c r="B150" s="93" t="s">
        <v>1122</v>
      </c>
      <c r="C150" s="80" t="s">
        <v>407</v>
      </c>
      <c r="D150" s="80" t="s">
        <v>641</v>
      </c>
      <c r="E150" s="80" t="s">
        <v>650</v>
      </c>
      <c r="F150" s="81" t="s">
        <v>1179</v>
      </c>
      <c r="G150" s="80"/>
      <c r="H150" s="82">
        <f>H151</f>
        <v>20000</v>
      </c>
      <c r="I150" s="82">
        <f>I151</f>
        <v>20000</v>
      </c>
      <c r="J150" s="71">
        <f t="shared" si="4"/>
        <v>100</v>
      </c>
    </row>
    <row r="151" spans="2:10" ht="24">
      <c r="B151" s="93" t="s">
        <v>768</v>
      </c>
      <c r="C151" s="80" t="s">
        <v>407</v>
      </c>
      <c r="D151" s="80" t="s">
        <v>641</v>
      </c>
      <c r="E151" s="80" t="s">
        <v>650</v>
      </c>
      <c r="F151" s="81" t="s">
        <v>1179</v>
      </c>
      <c r="G151" s="80" t="s">
        <v>976</v>
      </c>
      <c r="H151" s="82">
        <v>20000</v>
      </c>
      <c r="I151" s="82">
        <v>20000</v>
      </c>
      <c r="J151" s="71">
        <f t="shared" si="4"/>
        <v>100</v>
      </c>
    </row>
    <row r="152" spans="2:10" ht="15" customHeight="1">
      <c r="B152" s="93" t="s">
        <v>629</v>
      </c>
      <c r="C152" s="80" t="s">
        <v>407</v>
      </c>
      <c r="D152" s="80" t="s">
        <v>641</v>
      </c>
      <c r="E152" s="81" t="s">
        <v>645</v>
      </c>
      <c r="F152" s="81"/>
      <c r="G152" s="80"/>
      <c r="H152" s="82">
        <f>H153</f>
        <v>11848941.039999999</v>
      </c>
      <c r="I152" s="82">
        <f>I153</f>
        <v>9910622.75</v>
      </c>
      <c r="J152" s="71">
        <f t="shared" si="4"/>
        <v>83.641421765400239</v>
      </c>
    </row>
    <row r="153" spans="2:10" ht="13.5" customHeight="1">
      <c r="B153" s="93" t="s">
        <v>936</v>
      </c>
      <c r="C153" s="80" t="s">
        <v>407</v>
      </c>
      <c r="D153" s="80" t="s">
        <v>641</v>
      </c>
      <c r="E153" s="81" t="s">
        <v>645</v>
      </c>
      <c r="F153" s="81" t="s">
        <v>744</v>
      </c>
      <c r="G153" s="80"/>
      <c r="H153" s="82">
        <f>H154+H156+H158</f>
        <v>11848941.039999999</v>
      </c>
      <c r="I153" s="82">
        <f>I154+I156+I158</f>
        <v>9910622.75</v>
      </c>
      <c r="J153" s="71">
        <f t="shared" si="4"/>
        <v>83.641421765400239</v>
      </c>
    </row>
    <row r="154" spans="2:10" ht="27.75" customHeight="1">
      <c r="B154" s="93" t="s">
        <v>937</v>
      </c>
      <c r="C154" s="80" t="s">
        <v>407</v>
      </c>
      <c r="D154" s="80" t="s">
        <v>641</v>
      </c>
      <c r="E154" s="81" t="s">
        <v>645</v>
      </c>
      <c r="F154" s="81" t="s">
        <v>684</v>
      </c>
      <c r="G154" s="80"/>
      <c r="H154" s="82">
        <f>H155</f>
        <v>9627835.25</v>
      </c>
      <c r="I154" s="82">
        <f>I155</f>
        <v>8939849</v>
      </c>
      <c r="J154" s="71">
        <f t="shared" si="4"/>
        <v>92.854195858825065</v>
      </c>
    </row>
    <row r="155" spans="2:10" ht="27.75" customHeight="1">
      <c r="B155" s="93" t="s">
        <v>768</v>
      </c>
      <c r="C155" s="80" t="s">
        <v>407</v>
      </c>
      <c r="D155" s="80" t="s">
        <v>641</v>
      </c>
      <c r="E155" s="81" t="s">
        <v>645</v>
      </c>
      <c r="F155" s="81" t="s">
        <v>684</v>
      </c>
      <c r="G155" s="80">
        <v>200</v>
      </c>
      <c r="H155" s="82">
        <v>9627835.25</v>
      </c>
      <c r="I155" s="71">
        <v>8939849</v>
      </c>
      <c r="J155" s="71">
        <f t="shared" si="4"/>
        <v>92.854195858825065</v>
      </c>
    </row>
    <row r="156" spans="2:10" s="64" customFormat="1" ht="28.5" customHeight="1">
      <c r="B156" s="93" t="s">
        <v>937</v>
      </c>
      <c r="C156" s="69" t="s">
        <v>407</v>
      </c>
      <c r="D156" s="69" t="s">
        <v>641</v>
      </c>
      <c r="E156" s="70" t="s">
        <v>645</v>
      </c>
      <c r="F156" s="70" t="s">
        <v>1136</v>
      </c>
      <c r="G156" s="69"/>
      <c r="H156" s="71">
        <f>H157</f>
        <v>2207400</v>
      </c>
      <c r="I156" s="71">
        <f>I157</f>
        <v>965919.88</v>
      </c>
      <c r="J156" s="71">
        <f t="shared" si="4"/>
        <v>43.758262208933587</v>
      </c>
    </row>
    <row r="157" spans="2:10" s="64" customFormat="1" ht="24">
      <c r="B157" s="93" t="s">
        <v>768</v>
      </c>
      <c r="C157" s="69" t="s">
        <v>407</v>
      </c>
      <c r="D157" s="69" t="s">
        <v>641</v>
      </c>
      <c r="E157" s="70" t="s">
        <v>645</v>
      </c>
      <c r="F157" s="70" t="s">
        <v>1136</v>
      </c>
      <c r="G157" s="69" t="s">
        <v>976</v>
      </c>
      <c r="H157" s="71">
        <v>2207400</v>
      </c>
      <c r="I157" s="71">
        <v>965919.88</v>
      </c>
      <c r="J157" s="71">
        <f t="shared" si="4"/>
        <v>43.758262208933587</v>
      </c>
    </row>
    <row r="158" spans="2:10" s="64" customFormat="1" ht="24">
      <c r="B158" s="93" t="s">
        <v>937</v>
      </c>
      <c r="C158" s="69" t="s">
        <v>407</v>
      </c>
      <c r="D158" s="69" t="s">
        <v>641</v>
      </c>
      <c r="E158" s="70" t="s">
        <v>645</v>
      </c>
      <c r="F158" s="70" t="s">
        <v>1185</v>
      </c>
      <c r="G158" s="69"/>
      <c r="H158" s="71">
        <f>H159</f>
        <v>13705.79</v>
      </c>
      <c r="I158" s="71">
        <f>I159</f>
        <v>4853.87</v>
      </c>
      <c r="J158" s="71">
        <f t="shared" si="4"/>
        <v>35.414740777437856</v>
      </c>
    </row>
    <row r="159" spans="2:10" s="64" customFormat="1" ht="24">
      <c r="B159" s="93" t="s">
        <v>768</v>
      </c>
      <c r="C159" s="69" t="s">
        <v>407</v>
      </c>
      <c r="D159" s="69" t="s">
        <v>641</v>
      </c>
      <c r="E159" s="70" t="s">
        <v>645</v>
      </c>
      <c r="F159" s="70" t="s">
        <v>1185</v>
      </c>
      <c r="G159" s="69" t="s">
        <v>976</v>
      </c>
      <c r="H159" s="71">
        <v>13705.79</v>
      </c>
      <c r="I159" s="71">
        <v>4853.87</v>
      </c>
      <c r="J159" s="71">
        <f t="shared" si="4"/>
        <v>35.414740777437856</v>
      </c>
    </row>
    <row r="160" spans="2:10">
      <c r="B160" s="93" t="s">
        <v>469</v>
      </c>
      <c r="C160" s="80" t="s">
        <v>407</v>
      </c>
      <c r="D160" s="80" t="s">
        <v>641</v>
      </c>
      <c r="E160" s="81" t="s">
        <v>648</v>
      </c>
      <c r="F160" s="81"/>
      <c r="G160" s="80"/>
      <c r="H160" s="82">
        <f>H171+H161+H168+H175</f>
        <v>670900</v>
      </c>
      <c r="I160" s="82">
        <f>I171+I161+I168+I175</f>
        <v>670900</v>
      </c>
      <c r="J160" s="71">
        <f t="shared" si="4"/>
        <v>100</v>
      </c>
    </row>
    <row r="161" spans="2:10" ht="24">
      <c r="B161" s="93" t="s">
        <v>824</v>
      </c>
      <c r="C161" s="80" t="s">
        <v>407</v>
      </c>
      <c r="D161" s="80" t="s">
        <v>641</v>
      </c>
      <c r="E161" s="81" t="s">
        <v>648</v>
      </c>
      <c r="F161" s="81" t="s">
        <v>745</v>
      </c>
      <c r="G161" s="80"/>
      <c r="H161" s="82">
        <f>H166+H164+H162</f>
        <v>420000</v>
      </c>
      <c r="I161" s="82">
        <f>I166+I164+I162</f>
        <v>420000</v>
      </c>
      <c r="J161" s="71">
        <f t="shared" si="4"/>
        <v>100</v>
      </c>
    </row>
    <row r="162" spans="2:10" ht="51.75" customHeight="1">
      <c r="B162" s="93" t="s">
        <v>1078</v>
      </c>
      <c r="C162" s="80" t="s">
        <v>407</v>
      </c>
      <c r="D162" s="80" t="s">
        <v>641</v>
      </c>
      <c r="E162" s="81" t="s">
        <v>648</v>
      </c>
      <c r="F162" s="81" t="s">
        <v>1147</v>
      </c>
      <c r="G162" s="80"/>
      <c r="H162" s="82">
        <f>H163</f>
        <v>52000</v>
      </c>
      <c r="I162" s="82">
        <f>I163</f>
        <v>52000</v>
      </c>
      <c r="J162" s="71">
        <f t="shared" si="4"/>
        <v>100</v>
      </c>
    </row>
    <row r="163" spans="2:10" ht="16.5" customHeight="1">
      <c r="B163" s="93" t="s">
        <v>771</v>
      </c>
      <c r="C163" s="80" t="s">
        <v>407</v>
      </c>
      <c r="D163" s="80" t="s">
        <v>641</v>
      </c>
      <c r="E163" s="81" t="s">
        <v>648</v>
      </c>
      <c r="F163" s="81" t="s">
        <v>1147</v>
      </c>
      <c r="G163" s="80" t="s">
        <v>972</v>
      </c>
      <c r="H163" s="82">
        <v>52000</v>
      </c>
      <c r="I163" s="71">
        <v>52000</v>
      </c>
      <c r="J163" s="71">
        <f t="shared" si="4"/>
        <v>100</v>
      </c>
    </row>
    <row r="164" spans="2:10" ht="50.25" customHeight="1">
      <c r="B164" s="93" t="s">
        <v>1078</v>
      </c>
      <c r="C164" s="80" t="s">
        <v>407</v>
      </c>
      <c r="D164" s="80" t="s">
        <v>641</v>
      </c>
      <c r="E164" s="81" t="s">
        <v>648</v>
      </c>
      <c r="F164" s="81" t="s">
        <v>1146</v>
      </c>
      <c r="G164" s="80"/>
      <c r="H164" s="82">
        <f>H165</f>
        <v>348000</v>
      </c>
      <c r="I164" s="82">
        <f>I165</f>
        <v>348000</v>
      </c>
      <c r="J164" s="71">
        <f t="shared" si="4"/>
        <v>100</v>
      </c>
    </row>
    <row r="165" spans="2:10" ht="18" customHeight="1">
      <c r="B165" s="93" t="s">
        <v>771</v>
      </c>
      <c r="C165" s="80" t="s">
        <v>407</v>
      </c>
      <c r="D165" s="80" t="s">
        <v>641</v>
      </c>
      <c r="E165" s="81" t="s">
        <v>648</v>
      </c>
      <c r="F165" s="81" t="s">
        <v>1146</v>
      </c>
      <c r="G165" s="80" t="s">
        <v>972</v>
      </c>
      <c r="H165" s="82">
        <v>348000</v>
      </c>
      <c r="I165" s="71">
        <v>348000</v>
      </c>
      <c r="J165" s="71">
        <f t="shared" si="4"/>
        <v>100</v>
      </c>
    </row>
    <row r="166" spans="2:10" ht="24">
      <c r="B166" s="93" t="s">
        <v>826</v>
      </c>
      <c r="C166" s="80" t="s">
        <v>407</v>
      </c>
      <c r="D166" s="80" t="s">
        <v>641</v>
      </c>
      <c r="E166" s="81" t="s">
        <v>648</v>
      </c>
      <c r="F166" s="81" t="s">
        <v>685</v>
      </c>
      <c r="G166" s="80"/>
      <c r="H166" s="82">
        <f>H167</f>
        <v>20000</v>
      </c>
      <c r="I166" s="82">
        <f>I167</f>
        <v>20000</v>
      </c>
      <c r="J166" s="71">
        <f t="shared" si="4"/>
        <v>100</v>
      </c>
    </row>
    <row r="167" spans="2:10" ht="24">
      <c r="B167" s="93" t="s">
        <v>768</v>
      </c>
      <c r="C167" s="80" t="s">
        <v>407</v>
      </c>
      <c r="D167" s="80" t="s">
        <v>641</v>
      </c>
      <c r="E167" s="81" t="s">
        <v>648</v>
      </c>
      <c r="F167" s="81" t="s">
        <v>685</v>
      </c>
      <c r="G167" s="80">
        <v>200</v>
      </c>
      <c r="H167" s="82">
        <v>20000</v>
      </c>
      <c r="I167" s="71">
        <v>20000</v>
      </c>
      <c r="J167" s="71">
        <f t="shared" si="4"/>
        <v>100</v>
      </c>
    </row>
    <row r="168" spans="2:10" ht="24">
      <c r="B168" s="93" t="s">
        <v>919</v>
      </c>
      <c r="C168" s="80" t="s">
        <v>407</v>
      </c>
      <c r="D168" s="80" t="s">
        <v>641</v>
      </c>
      <c r="E168" s="81" t="s">
        <v>648</v>
      </c>
      <c r="F168" s="81" t="s">
        <v>793</v>
      </c>
      <c r="G168" s="80"/>
      <c r="H168" s="82">
        <f>H169</f>
        <v>200000</v>
      </c>
      <c r="I168" s="82">
        <v>200000</v>
      </c>
      <c r="J168" s="71">
        <f t="shared" si="4"/>
        <v>100</v>
      </c>
    </row>
    <row r="169" spans="2:10" ht="48">
      <c r="B169" s="93" t="s">
        <v>921</v>
      </c>
      <c r="C169" s="80" t="s">
        <v>407</v>
      </c>
      <c r="D169" s="80" t="s">
        <v>641</v>
      </c>
      <c r="E169" s="81" t="s">
        <v>648</v>
      </c>
      <c r="F169" s="81" t="s">
        <v>687</v>
      </c>
      <c r="G169" s="80"/>
      <c r="H169" s="82">
        <f>H170</f>
        <v>200000</v>
      </c>
      <c r="I169" s="82">
        <f>I170</f>
        <v>200000</v>
      </c>
      <c r="J169" s="71">
        <f t="shared" si="4"/>
        <v>100</v>
      </c>
    </row>
    <row r="170" spans="2:10" ht="24">
      <c r="B170" s="93" t="s">
        <v>768</v>
      </c>
      <c r="C170" s="80" t="s">
        <v>407</v>
      </c>
      <c r="D170" s="80" t="s">
        <v>641</v>
      </c>
      <c r="E170" s="81" t="s">
        <v>648</v>
      </c>
      <c r="F170" s="81" t="s">
        <v>687</v>
      </c>
      <c r="G170" s="80">
        <v>200</v>
      </c>
      <c r="H170" s="82">
        <v>200000</v>
      </c>
      <c r="I170" s="71">
        <v>200000</v>
      </c>
      <c r="J170" s="71">
        <f t="shared" si="4"/>
        <v>100</v>
      </c>
    </row>
    <row r="171" spans="2:10" ht="24">
      <c r="B171" s="93" t="s">
        <v>931</v>
      </c>
      <c r="C171" s="80" t="s">
        <v>407</v>
      </c>
      <c r="D171" s="80" t="s">
        <v>641</v>
      </c>
      <c r="E171" s="81" t="s">
        <v>648</v>
      </c>
      <c r="F171" s="81" t="s">
        <v>750</v>
      </c>
      <c r="G171" s="80"/>
      <c r="H171" s="82">
        <f>H172</f>
        <v>900</v>
      </c>
      <c r="I171" s="82">
        <v>900</v>
      </c>
      <c r="J171" s="71">
        <f t="shared" si="4"/>
        <v>100</v>
      </c>
    </row>
    <row r="172" spans="2:10" s="64" customFormat="1" ht="36">
      <c r="B172" s="93" t="s">
        <v>1051</v>
      </c>
      <c r="C172" s="69" t="s">
        <v>407</v>
      </c>
      <c r="D172" s="69" t="s">
        <v>641</v>
      </c>
      <c r="E172" s="70" t="s">
        <v>648</v>
      </c>
      <c r="F172" s="70" t="s">
        <v>1041</v>
      </c>
      <c r="G172" s="69"/>
      <c r="H172" s="71">
        <f>H173</f>
        <v>900</v>
      </c>
      <c r="I172" s="71">
        <f>I173</f>
        <v>900</v>
      </c>
      <c r="J172" s="71">
        <f t="shared" si="4"/>
        <v>100</v>
      </c>
    </row>
    <row r="173" spans="2:10" s="64" customFormat="1" ht="100.5" customHeight="1">
      <c r="B173" s="103" t="s">
        <v>1055</v>
      </c>
      <c r="C173" s="69" t="s">
        <v>407</v>
      </c>
      <c r="D173" s="69" t="s">
        <v>641</v>
      </c>
      <c r="E173" s="70" t="s">
        <v>648</v>
      </c>
      <c r="F173" s="70" t="s">
        <v>1040</v>
      </c>
      <c r="G173" s="69"/>
      <c r="H173" s="71">
        <f>H174</f>
        <v>900</v>
      </c>
      <c r="I173" s="71">
        <f>I174</f>
        <v>900</v>
      </c>
      <c r="J173" s="71">
        <f t="shared" si="4"/>
        <v>100</v>
      </c>
    </row>
    <row r="174" spans="2:10" s="64" customFormat="1" ht="24">
      <c r="B174" s="93" t="s">
        <v>768</v>
      </c>
      <c r="C174" s="69" t="s">
        <v>407</v>
      </c>
      <c r="D174" s="69" t="s">
        <v>641</v>
      </c>
      <c r="E174" s="70" t="s">
        <v>648</v>
      </c>
      <c r="F174" s="70" t="s">
        <v>1040</v>
      </c>
      <c r="G174" s="69" t="s">
        <v>976</v>
      </c>
      <c r="H174" s="71">
        <v>900</v>
      </c>
      <c r="I174" s="71">
        <v>900</v>
      </c>
      <c r="J174" s="71">
        <f t="shared" si="4"/>
        <v>100</v>
      </c>
    </row>
    <row r="175" spans="2:10" s="64" customFormat="1">
      <c r="B175" s="93" t="s">
        <v>952</v>
      </c>
      <c r="C175" s="69" t="s">
        <v>407</v>
      </c>
      <c r="D175" s="69" t="s">
        <v>641</v>
      </c>
      <c r="E175" s="70" t="s">
        <v>648</v>
      </c>
      <c r="F175" s="81" t="s">
        <v>953</v>
      </c>
      <c r="G175" s="69"/>
      <c r="H175" s="71">
        <f>H176</f>
        <v>50000</v>
      </c>
      <c r="I175" s="71">
        <f>I176</f>
        <v>50000</v>
      </c>
      <c r="J175" s="71">
        <f t="shared" si="4"/>
        <v>100</v>
      </c>
    </row>
    <row r="176" spans="2:10" s="64" customFormat="1" ht="31.5" customHeight="1">
      <c r="B176" s="93" t="s">
        <v>942</v>
      </c>
      <c r="C176" s="69" t="s">
        <v>407</v>
      </c>
      <c r="D176" s="69" t="s">
        <v>641</v>
      </c>
      <c r="E176" s="70" t="s">
        <v>648</v>
      </c>
      <c r="F176" s="81" t="s">
        <v>692</v>
      </c>
      <c r="G176" s="69"/>
      <c r="H176" s="71">
        <f>H177</f>
        <v>50000</v>
      </c>
      <c r="I176" s="71">
        <f>I177</f>
        <v>50000</v>
      </c>
      <c r="J176" s="71">
        <f t="shared" si="4"/>
        <v>100</v>
      </c>
    </row>
    <row r="177" spans="2:10" s="64" customFormat="1" ht="25.5" customHeight="1">
      <c r="B177" s="93" t="s">
        <v>768</v>
      </c>
      <c r="C177" s="69" t="s">
        <v>407</v>
      </c>
      <c r="D177" s="69" t="s">
        <v>641</v>
      </c>
      <c r="E177" s="70" t="s">
        <v>648</v>
      </c>
      <c r="F177" s="81" t="s">
        <v>692</v>
      </c>
      <c r="G177" s="69" t="s">
        <v>976</v>
      </c>
      <c r="H177" s="71">
        <v>50000</v>
      </c>
      <c r="I177" s="71">
        <v>50000</v>
      </c>
      <c r="J177" s="71">
        <f t="shared" si="4"/>
        <v>100</v>
      </c>
    </row>
    <row r="178" spans="2:10" ht="19.5" customHeight="1">
      <c r="B178" s="93" t="s">
        <v>959</v>
      </c>
      <c r="C178" s="80" t="s">
        <v>407</v>
      </c>
      <c r="D178" s="80" t="s">
        <v>647</v>
      </c>
      <c r="E178" s="81"/>
      <c r="F178" s="81"/>
      <c r="G178" s="80"/>
      <c r="H178" s="82">
        <f>H186+H179+H210</f>
        <v>36291814.189999998</v>
      </c>
      <c r="I178" s="82">
        <f>I186+I179+I210</f>
        <v>14568346.58</v>
      </c>
      <c r="J178" s="71">
        <f t="shared" si="4"/>
        <v>40.142238422498657</v>
      </c>
    </row>
    <row r="179" spans="2:10" ht="16.5" customHeight="1">
      <c r="B179" s="93" t="s">
        <v>88</v>
      </c>
      <c r="C179" s="80" t="s">
        <v>407</v>
      </c>
      <c r="D179" s="80" t="s">
        <v>647</v>
      </c>
      <c r="E179" s="80" t="s">
        <v>638</v>
      </c>
      <c r="F179" s="81"/>
      <c r="G179" s="80"/>
      <c r="H179" s="82">
        <f>H183+H180</f>
        <v>2212500</v>
      </c>
      <c r="I179" s="82">
        <f>I183+I180</f>
        <v>2208974.39</v>
      </c>
      <c r="J179" s="71">
        <f t="shared" si="4"/>
        <v>99.840650395480239</v>
      </c>
    </row>
    <row r="180" spans="2:10" ht="24.75" customHeight="1">
      <c r="B180" s="93" t="s">
        <v>1106</v>
      </c>
      <c r="C180" s="80" t="s">
        <v>407</v>
      </c>
      <c r="D180" s="80" t="s">
        <v>647</v>
      </c>
      <c r="E180" s="80" t="s">
        <v>638</v>
      </c>
      <c r="F180" s="81" t="s">
        <v>741</v>
      </c>
      <c r="G180" s="80"/>
      <c r="H180" s="82">
        <f>H181</f>
        <v>2200000</v>
      </c>
      <c r="I180" s="82">
        <f>I181</f>
        <v>2200000</v>
      </c>
      <c r="J180" s="71">
        <f t="shared" si="4"/>
        <v>100</v>
      </c>
    </row>
    <row r="181" spans="2:10" ht="27" customHeight="1">
      <c r="B181" s="93" t="s">
        <v>1107</v>
      </c>
      <c r="C181" s="80" t="s">
        <v>407</v>
      </c>
      <c r="D181" s="80" t="s">
        <v>647</v>
      </c>
      <c r="E181" s="80" t="s">
        <v>638</v>
      </c>
      <c r="F181" s="81" t="s">
        <v>672</v>
      </c>
      <c r="G181" s="80"/>
      <c r="H181" s="82">
        <f>H182</f>
        <v>2200000</v>
      </c>
      <c r="I181" s="82">
        <f>I182</f>
        <v>2200000</v>
      </c>
      <c r="J181" s="71">
        <f t="shared" si="4"/>
        <v>100</v>
      </c>
    </row>
    <row r="182" spans="2:10" ht="27.75" customHeight="1">
      <c r="B182" s="93" t="s">
        <v>774</v>
      </c>
      <c r="C182" s="80" t="s">
        <v>407</v>
      </c>
      <c r="D182" s="80" t="s">
        <v>647</v>
      </c>
      <c r="E182" s="80" t="s">
        <v>638</v>
      </c>
      <c r="F182" s="81" t="s">
        <v>672</v>
      </c>
      <c r="G182" s="80" t="s">
        <v>1014</v>
      </c>
      <c r="H182" s="82">
        <v>2200000</v>
      </c>
      <c r="I182" s="71">
        <v>2200000</v>
      </c>
      <c r="J182" s="71">
        <f t="shared" si="4"/>
        <v>100</v>
      </c>
    </row>
    <row r="183" spans="2:10" ht="23.25" customHeight="1">
      <c r="B183" s="93" t="s">
        <v>931</v>
      </c>
      <c r="C183" s="80" t="s">
        <v>407</v>
      </c>
      <c r="D183" s="80" t="s">
        <v>647</v>
      </c>
      <c r="E183" s="80" t="s">
        <v>638</v>
      </c>
      <c r="F183" s="81" t="s">
        <v>750</v>
      </c>
      <c r="G183" s="80"/>
      <c r="H183" s="82">
        <f>H184</f>
        <v>12500</v>
      </c>
      <c r="I183" s="82">
        <f>I184</f>
        <v>8974.39</v>
      </c>
      <c r="J183" s="71">
        <f t="shared" si="4"/>
        <v>71.795119999999997</v>
      </c>
    </row>
    <row r="184" spans="2:10" ht="25.5" customHeight="1">
      <c r="B184" s="93" t="s">
        <v>988</v>
      </c>
      <c r="C184" s="80" t="s">
        <v>407</v>
      </c>
      <c r="D184" s="80" t="s">
        <v>647</v>
      </c>
      <c r="E184" s="80" t="s">
        <v>638</v>
      </c>
      <c r="F184" s="81" t="s">
        <v>977</v>
      </c>
      <c r="G184" s="80"/>
      <c r="H184" s="82">
        <f>H185</f>
        <v>12500</v>
      </c>
      <c r="I184" s="82">
        <f>I185</f>
        <v>8974.39</v>
      </c>
      <c r="J184" s="71">
        <f t="shared" si="4"/>
        <v>71.795119999999997</v>
      </c>
    </row>
    <row r="185" spans="2:10" ht="24">
      <c r="B185" s="93" t="s">
        <v>768</v>
      </c>
      <c r="C185" s="80" t="s">
        <v>407</v>
      </c>
      <c r="D185" s="80" t="s">
        <v>647</v>
      </c>
      <c r="E185" s="80" t="s">
        <v>638</v>
      </c>
      <c r="F185" s="81" t="s">
        <v>977</v>
      </c>
      <c r="G185" s="80" t="s">
        <v>976</v>
      </c>
      <c r="H185" s="82">
        <v>12500</v>
      </c>
      <c r="I185" s="71">
        <v>8974.39</v>
      </c>
      <c r="J185" s="71">
        <f t="shared" si="4"/>
        <v>71.795119999999997</v>
      </c>
    </row>
    <row r="186" spans="2:10">
      <c r="B186" s="93" t="s">
        <v>576</v>
      </c>
      <c r="C186" s="80" t="s">
        <v>407</v>
      </c>
      <c r="D186" s="80" t="s">
        <v>647</v>
      </c>
      <c r="E186" s="81" t="s">
        <v>639</v>
      </c>
      <c r="F186" s="81"/>
      <c r="G186" s="80"/>
      <c r="H186" s="82">
        <f>H187+H194+H201</f>
        <v>34008362.189999998</v>
      </c>
      <c r="I186" s="82">
        <f>I187+I194+I201</f>
        <v>12336372.189999999</v>
      </c>
      <c r="J186" s="71">
        <f t="shared" si="4"/>
        <v>36.274526015332349</v>
      </c>
    </row>
    <row r="187" spans="2:10" ht="24">
      <c r="B187" s="93" t="s">
        <v>922</v>
      </c>
      <c r="C187" s="80" t="s">
        <v>407</v>
      </c>
      <c r="D187" s="80" t="s">
        <v>647</v>
      </c>
      <c r="E187" s="81" t="s">
        <v>639</v>
      </c>
      <c r="F187" s="81" t="s">
        <v>747</v>
      </c>
      <c r="G187" s="80"/>
      <c r="H187" s="82">
        <f>H188+H190+H192</f>
        <v>8570962.1899999995</v>
      </c>
      <c r="I187" s="82">
        <f>I188+I190+I192</f>
        <v>8570962.1899999995</v>
      </c>
      <c r="J187" s="71">
        <f t="shared" si="4"/>
        <v>100</v>
      </c>
    </row>
    <row r="188" spans="2:10">
      <c r="B188" s="93" t="s">
        <v>923</v>
      </c>
      <c r="C188" s="80" t="s">
        <v>407</v>
      </c>
      <c r="D188" s="80" t="s">
        <v>647</v>
      </c>
      <c r="E188" s="81" t="s">
        <v>639</v>
      </c>
      <c r="F188" s="81" t="s">
        <v>688</v>
      </c>
      <c r="G188" s="80"/>
      <c r="H188" s="82">
        <f>H189</f>
        <v>4112000</v>
      </c>
      <c r="I188" s="82">
        <f>I189</f>
        <v>4112000</v>
      </c>
      <c r="J188" s="71">
        <f t="shared" si="4"/>
        <v>100</v>
      </c>
    </row>
    <row r="189" spans="2:10">
      <c r="B189" s="93" t="s">
        <v>771</v>
      </c>
      <c r="C189" s="80" t="s">
        <v>407</v>
      </c>
      <c r="D189" s="80" t="s">
        <v>647</v>
      </c>
      <c r="E189" s="81" t="s">
        <v>639</v>
      </c>
      <c r="F189" s="81" t="s">
        <v>688</v>
      </c>
      <c r="G189" s="80">
        <v>800</v>
      </c>
      <c r="H189" s="82">
        <v>4112000</v>
      </c>
      <c r="I189" s="82">
        <v>4112000</v>
      </c>
      <c r="J189" s="71">
        <f t="shared" si="4"/>
        <v>100</v>
      </c>
    </row>
    <row r="190" spans="2:10">
      <c r="B190" s="93" t="s">
        <v>925</v>
      </c>
      <c r="C190" s="80" t="s">
        <v>407</v>
      </c>
      <c r="D190" s="80" t="s">
        <v>647</v>
      </c>
      <c r="E190" s="81" t="s">
        <v>639</v>
      </c>
      <c r="F190" s="81" t="s">
        <v>689</v>
      </c>
      <c r="G190" s="80"/>
      <c r="H190" s="82">
        <f>H191</f>
        <v>2400000</v>
      </c>
      <c r="I190" s="82">
        <f>I191</f>
        <v>2400000</v>
      </c>
      <c r="J190" s="71">
        <f t="shared" si="4"/>
        <v>100</v>
      </c>
    </row>
    <row r="191" spans="2:10">
      <c r="B191" s="93" t="s">
        <v>771</v>
      </c>
      <c r="C191" s="80" t="s">
        <v>407</v>
      </c>
      <c r="D191" s="80" t="s">
        <v>647</v>
      </c>
      <c r="E191" s="81" t="s">
        <v>639</v>
      </c>
      <c r="F191" s="81" t="s">
        <v>689</v>
      </c>
      <c r="G191" s="80">
        <v>800</v>
      </c>
      <c r="H191" s="82">
        <v>2400000</v>
      </c>
      <c r="I191" s="82">
        <v>2400000</v>
      </c>
      <c r="J191" s="71">
        <f t="shared" si="4"/>
        <v>100</v>
      </c>
    </row>
    <row r="192" spans="2:10" ht="36">
      <c r="B192" s="93" t="s">
        <v>930</v>
      </c>
      <c r="C192" s="80" t="s">
        <v>407</v>
      </c>
      <c r="D192" s="80" t="s">
        <v>647</v>
      </c>
      <c r="E192" s="81" t="s">
        <v>639</v>
      </c>
      <c r="F192" s="81" t="s">
        <v>690</v>
      </c>
      <c r="G192" s="80"/>
      <c r="H192" s="82">
        <f>H193</f>
        <v>2058962.19</v>
      </c>
      <c r="I192" s="82">
        <f>I193</f>
        <v>2058962.19</v>
      </c>
      <c r="J192" s="71">
        <f t="shared" si="4"/>
        <v>100</v>
      </c>
    </row>
    <row r="193" spans="2:10">
      <c r="B193" s="93" t="s">
        <v>771</v>
      </c>
      <c r="C193" s="80" t="s">
        <v>407</v>
      </c>
      <c r="D193" s="80" t="s">
        <v>647</v>
      </c>
      <c r="E193" s="81" t="s">
        <v>639</v>
      </c>
      <c r="F193" s="81" t="s">
        <v>690</v>
      </c>
      <c r="G193" s="80">
        <v>800</v>
      </c>
      <c r="H193" s="82">
        <v>2058962.19</v>
      </c>
      <c r="I193" s="82">
        <v>2058962.19</v>
      </c>
      <c r="J193" s="71">
        <f t="shared" si="4"/>
        <v>100</v>
      </c>
    </row>
    <row r="194" spans="2:10" ht="38.25" customHeight="1">
      <c r="B194" s="93" t="s">
        <v>940</v>
      </c>
      <c r="C194" s="80" t="s">
        <v>407</v>
      </c>
      <c r="D194" s="80" t="s">
        <v>647</v>
      </c>
      <c r="E194" s="81" t="s">
        <v>639</v>
      </c>
      <c r="F194" s="81" t="s">
        <v>746</v>
      </c>
      <c r="G194" s="80"/>
      <c r="H194" s="82">
        <f>H195+H197+H199</f>
        <v>1880000</v>
      </c>
      <c r="I194" s="82">
        <f>I195+I197+I199</f>
        <v>1880000</v>
      </c>
      <c r="J194" s="71">
        <f t="shared" si="4"/>
        <v>100</v>
      </c>
    </row>
    <row r="195" spans="2:10" ht="24">
      <c r="B195" s="93" t="s">
        <v>941</v>
      </c>
      <c r="C195" s="80" t="s">
        <v>407</v>
      </c>
      <c r="D195" s="80" t="s">
        <v>647</v>
      </c>
      <c r="E195" s="81" t="s">
        <v>639</v>
      </c>
      <c r="F195" s="81" t="s">
        <v>691</v>
      </c>
      <c r="G195" s="80"/>
      <c r="H195" s="82">
        <f>H196</f>
        <v>667880</v>
      </c>
      <c r="I195" s="82">
        <f>I196</f>
        <v>667880</v>
      </c>
      <c r="J195" s="71">
        <f t="shared" si="4"/>
        <v>100</v>
      </c>
    </row>
    <row r="196" spans="2:10">
      <c r="B196" s="93" t="s">
        <v>771</v>
      </c>
      <c r="C196" s="80" t="s">
        <v>407</v>
      </c>
      <c r="D196" s="80" t="s">
        <v>647</v>
      </c>
      <c r="E196" s="81" t="s">
        <v>639</v>
      </c>
      <c r="F196" s="81" t="s">
        <v>691</v>
      </c>
      <c r="G196" s="80">
        <v>800</v>
      </c>
      <c r="H196" s="82">
        <v>667880</v>
      </c>
      <c r="I196" s="82">
        <v>667880</v>
      </c>
      <c r="J196" s="71">
        <f t="shared" si="4"/>
        <v>100</v>
      </c>
    </row>
    <row r="197" spans="2:10" ht="48">
      <c r="B197" s="93" t="s">
        <v>1026</v>
      </c>
      <c r="C197" s="80" t="s">
        <v>407</v>
      </c>
      <c r="D197" s="80" t="s">
        <v>647</v>
      </c>
      <c r="E197" s="81" t="s">
        <v>639</v>
      </c>
      <c r="F197" s="81" t="s">
        <v>1148</v>
      </c>
      <c r="G197" s="80"/>
      <c r="H197" s="82">
        <f>H198</f>
        <v>1200000</v>
      </c>
      <c r="I197" s="82">
        <f>I198</f>
        <v>1200000</v>
      </c>
      <c r="J197" s="71">
        <f t="shared" si="4"/>
        <v>100</v>
      </c>
    </row>
    <row r="198" spans="2:10">
      <c r="B198" s="93" t="s">
        <v>771</v>
      </c>
      <c r="C198" s="80" t="s">
        <v>407</v>
      </c>
      <c r="D198" s="80" t="s">
        <v>647</v>
      </c>
      <c r="E198" s="81" t="s">
        <v>639</v>
      </c>
      <c r="F198" s="81" t="s">
        <v>1148</v>
      </c>
      <c r="G198" s="80" t="s">
        <v>972</v>
      </c>
      <c r="H198" s="82">
        <v>1200000</v>
      </c>
      <c r="I198" s="82">
        <v>1200000</v>
      </c>
      <c r="J198" s="71">
        <f t="shared" si="4"/>
        <v>100</v>
      </c>
    </row>
    <row r="199" spans="2:10" ht="48">
      <c r="B199" s="93" t="s">
        <v>1026</v>
      </c>
      <c r="C199" s="80" t="s">
        <v>407</v>
      </c>
      <c r="D199" s="80" t="s">
        <v>647</v>
      </c>
      <c r="E199" s="81" t="s">
        <v>639</v>
      </c>
      <c r="F199" s="81" t="s">
        <v>1149</v>
      </c>
      <c r="G199" s="80"/>
      <c r="H199" s="82">
        <f>H200</f>
        <v>12120</v>
      </c>
      <c r="I199" s="82">
        <f>I200</f>
        <v>12120</v>
      </c>
      <c r="J199" s="71">
        <f t="shared" ref="J199:J262" si="7">I199/H199*100</f>
        <v>100</v>
      </c>
    </row>
    <row r="200" spans="2:10">
      <c r="B200" s="93" t="s">
        <v>771</v>
      </c>
      <c r="C200" s="80" t="s">
        <v>407</v>
      </c>
      <c r="D200" s="80" t="s">
        <v>647</v>
      </c>
      <c r="E200" s="81" t="s">
        <v>639</v>
      </c>
      <c r="F200" s="81" t="s">
        <v>1149</v>
      </c>
      <c r="G200" s="80" t="s">
        <v>972</v>
      </c>
      <c r="H200" s="82">
        <v>12120</v>
      </c>
      <c r="I200" s="82">
        <v>12120</v>
      </c>
      <c r="J200" s="71">
        <f t="shared" si="7"/>
        <v>100</v>
      </c>
    </row>
    <row r="201" spans="2:10" ht="23.25" customHeight="1">
      <c r="B201" s="93" t="s">
        <v>952</v>
      </c>
      <c r="C201" s="80" t="s">
        <v>407</v>
      </c>
      <c r="D201" s="80" t="s">
        <v>647</v>
      </c>
      <c r="E201" s="81" t="s">
        <v>639</v>
      </c>
      <c r="F201" s="81" t="s">
        <v>953</v>
      </c>
      <c r="G201" s="80"/>
      <c r="H201" s="82">
        <f>H202+H204+H206+H208</f>
        <v>23557400</v>
      </c>
      <c r="I201" s="82">
        <f>I202+I204+I206+I208</f>
        <v>1885410</v>
      </c>
      <c r="J201" s="71">
        <f t="shared" si="7"/>
        <v>8.0034723696163415</v>
      </c>
    </row>
    <row r="202" spans="2:10" ht="39.75" customHeight="1">
      <c r="B202" s="93" t="s">
        <v>1027</v>
      </c>
      <c r="C202" s="80" t="s">
        <v>407</v>
      </c>
      <c r="D202" s="80" t="s">
        <v>647</v>
      </c>
      <c r="E202" s="81" t="s">
        <v>639</v>
      </c>
      <c r="F202" s="81" t="s">
        <v>1013</v>
      </c>
      <c r="G202" s="80"/>
      <c r="H202" s="82">
        <f>H203</f>
        <v>6219700</v>
      </c>
      <c r="I202" s="82">
        <f>I203</f>
        <v>1820410</v>
      </c>
      <c r="J202" s="71">
        <f t="shared" si="7"/>
        <v>29.268453462385647</v>
      </c>
    </row>
    <row r="203" spans="2:10" ht="24">
      <c r="B203" s="93" t="s">
        <v>768</v>
      </c>
      <c r="C203" s="80" t="s">
        <v>407</v>
      </c>
      <c r="D203" s="80" t="s">
        <v>647</v>
      </c>
      <c r="E203" s="81" t="s">
        <v>639</v>
      </c>
      <c r="F203" s="81" t="s">
        <v>1013</v>
      </c>
      <c r="G203" s="80" t="s">
        <v>976</v>
      </c>
      <c r="H203" s="82">
        <v>6219700</v>
      </c>
      <c r="I203" s="71">
        <v>1820410</v>
      </c>
      <c r="J203" s="71">
        <f t="shared" si="7"/>
        <v>29.268453462385647</v>
      </c>
    </row>
    <row r="204" spans="2:10" ht="35.25" customHeight="1">
      <c r="B204" s="93" t="s">
        <v>1027</v>
      </c>
      <c r="C204" s="80" t="s">
        <v>407</v>
      </c>
      <c r="D204" s="80" t="s">
        <v>647</v>
      </c>
      <c r="E204" s="81" t="s">
        <v>639</v>
      </c>
      <c r="F204" s="81" t="s">
        <v>1015</v>
      </c>
      <c r="G204" s="80"/>
      <c r="H204" s="82">
        <f>+H205</f>
        <v>65000</v>
      </c>
      <c r="I204" s="82">
        <f>+I205</f>
        <v>65000</v>
      </c>
      <c r="J204" s="71">
        <f t="shared" si="7"/>
        <v>100</v>
      </c>
    </row>
    <row r="205" spans="2:10" ht="24">
      <c r="B205" s="93" t="s">
        <v>768</v>
      </c>
      <c r="C205" s="80" t="s">
        <v>407</v>
      </c>
      <c r="D205" s="80" t="s">
        <v>647</v>
      </c>
      <c r="E205" s="81" t="s">
        <v>639</v>
      </c>
      <c r="F205" s="81" t="s">
        <v>1015</v>
      </c>
      <c r="G205" s="80" t="s">
        <v>976</v>
      </c>
      <c r="H205" s="82">
        <v>65000</v>
      </c>
      <c r="I205" s="71">
        <v>65000</v>
      </c>
      <c r="J205" s="71">
        <f t="shared" si="7"/>
        <v>100</v>
      </c>
    </row>
    <row r="206" spans="2:10" ht="42" customHeight="1">
      <c r="B206" s="93" t="s">
        <v>1182</v>
      </c>
      <c r="C206" s="80" t="s">
        <v>407</v>
      </c>
      <c r="D206" s="80" t="s">
        <v>647</v>
      </c>
      <c r="E206" s="81" t="s">
        <v>639</v>
      </c>
      <c r="F206" s="81" t="s">
        <v>1181</v>
      </c>
      <c r="G206" s="80"/>
      <c r="H206" s="82">
        <f>H207</f>
        <v>17100000</v>
      </c>
      <c r="I206" s="82">
        <f>I207</f>
        <v>0</v>
      </c>
      <c r="J206" s="71">
        <f t="shared" si="7"/>
        <v>0</v>
      </c>
    </row>
    <row r="207" spans="2:10" ht="24">
      <c r="B207" s="93" t="s">
        <v>774</v>
      </c>
      <c r="C207" s="80" t="s">
        <v>407</v>
      </c>
      <c r="D207" s="80" t="s">
        <v>647</v>
      </c>
      <c r="E207" s="81" t="s">
        <v>639</v>
      </c>
      <c r="F207" s="81" t="s">
        <v>1181</v>
      </c>
      <c r="G207" s="80" t="s">
        <v>1014</v>
      </c>
      <c r="H207" s="82">
        <v>17100000</v>
      </c>
      <c r="I207" s="82">
        <v>0</v>
      </c>
      <c r="J207" s="71">
        <f t="shared" si="7"/>
        <v>0</v>
      </c>
    </row>
    <row r="208" spans="2:10" ht="36">
      <c r="B208" s="93" t="s">
        <v>1182</v>
      </c>
      <c r="C208" s="80" t="s">
        <v>407</v>
      </c>
      <c r="D208" s="80" t="s">
        <v>647</v>
      </c>
      <c r="E208" s="81" t="s">
        <v>639</v>
      </c>
      <c r="F208" s="81" t="s">
        <v>1180</v>
      </c>
      <c r="G208" s="80"/>
      <c r="H208" s="82">
        <f>H209</f>
        <v>172700</v>
      </c>
      <c r="I208" s="82">
        <f>I209</f>
        <v>0</v>
      </c>
      <c r="J208" s="71">
        <f t="shared" si="7"/>
        <v>0</v>
      </c>
    </row>
    <row r="209" spans="2:10" ht="24">
      <c r="B209" s="93" t="s">
        <v>774</v>
      </c>
      <c r="C209" s="80" t="s">
        <v>407</v>
      </c>
      <c r="D209" s="80" t="s">
        <v>647</v>
      </c>
      <c r="E209" s="81" t="s">
        <v>639</v>
      </c>
      <c r="F209" s="81" t="s">
        <v>1180</v>
      </c>
      <c r="G209" s="80" t="s">
        <v>1014</v>
      </c>
      <c r="H209" s="82">
        <v>172700</v>
      </c>
      <c r="I209" s="71">
        <v>0</v>
      </c>
      <c r="J209" s="71">
        <f t="shared" si="7"/>
        <v>0</v>
      </c>
    </row>
    <row r="210" spans="2:10" s="64" customFormat="1" ht="18" customHeight="1">
      <c r="B210" s="93" t="s">
        <v>583</v>
      </c>
      <c r="C210" s="69" t="s">
        <v>407</v>
      </c>
      <c r="D210" s="69" t="s">
        <v>647</v>
      </c>
      <c r="E210" s="69" t="s">
        <v>640</v>
      </c>
      <c r="F210" s="70"/>
      <c r="G210" s="69"/>
      <c r="H210" s="71">
        <f>H214+H211</f>
        <v>70952</v>
      </c>
      <c r="I210" s="71">
        <f>I214+I211</f>
        <v>23000</v>
      </c>
      <c r="J210" s="71">
        <f t="shared" si="7"/>
        <v>32.416281429698948</v>
      </c>
    </row>
    <row r="211" spans="2:10" s="64" customFormat="1" ht="27" customHeight="1">
      <c r="B211" s="93" t="s">
        <v>1106</v>
      </c>
      <c r="C211" s="69" t="s">
        <v>407</v>
      </c>
      <c r="D211" s="69" t="s">
        <v>647</v>
      </c>
      <c r="E211" s="69" t="s">
        <v>640</v>
      </c>
      <c r="F211" s="70" t="s">
        <v>1151</v>
      </c>
      <c r="G211" s="69"/>
      <c r="H211" s="71">
        <f>H212</f>
        <v>23000</v>
      </c>
      <c r="I211" s="71">
        <f>I212</f>
        <v>23000</v>
      </c>
      <c r="J211" s="71">
        <f t="shared" si="7"/>
        <v>100</v>
      </c>
    </row>
    <row r="212" spans="2:10" s="64" customFormat="1" ht="27.75" customHeight="1">
      <c r="B212" s="93" t="s">
        <v>1152</v>
      </c>
      <c r="C212" s="69" t="s">
        <v>407</v>
      </c>
      <c r="D212" s="69" t="s">
        <v>647</v>
      </c>
      <c r="E212" s="69" t="s">
        <v>640</v>
      </c>
      <c r="F212" s="70" t="s">
        <v>1150</v>
      </c>
      <c r="G212" s="69"/>
      <c r="H212" s="71">
        <f>H213</f>
        <v>23000</v>
      </c>
      <c r="I212" s="71">
        <f>I213</f>
        <v>23000</v>
      </c>
      <c r="J212" s="71">
        <f t="shared" si="7"/>
        <v>100</v>
      </c>
    </row>
    <row r="213" spans="2:10" s="64" customFormat="1" ht="23.25" customHeight="1">
      <c r="B213" s="93" t="s">
        <v>771</v>
      </c>
      <c r="C213" s="69" t="s">
        <v>407</v>
      </c>
      <c r="D213" s="69" t="s">
        <v>647</v>
      </c>
      <c r="E213" s="69" t="s">
        <v>640</v>
      </c>
      <c r="F213" s="70" t="s">
        <v>1150</v>
      </c>
      <c r="G213" s="69" t="s">
        <v>972</v>
      </c>
      <c r="H213" s="71">
        <v>23000</v>
      </c>
      <c r="I213" s="71">
        <v>23000</v>
      </c>
      <c r="J213" s="71">
        <f t="shared" si="7"/>
        <v>100</v>
      </c>
    </row>
    <row r="214" spans="2:10" s="64" customFormat="1" ht="24">
      <c r="B214" s="93" t="s">
        <v>922</v>
      </c>
      <c r="C214" s="69" t="s">
        <v>407</v>
      </c>
      <c r="D214" s="69" t="s">
        <v>647</v>
      </c>
      <c r="E214" s="69" t="s">
        <v>640</v>
      </c>
      <c r="F214" s="70" t="s">
        <v>980</v>
      </c>
      <c r="G214" s="69"/>
      <c r="H214" s="71">
        <f t="shared" ref="H214:I216" si="8">H215</f>
        <v>47952</v>
      </c>
      <c r="I214" s="71">
        <f t="shared" si="8"/>
        <v>0</v>
      </c>
      <c r="J214" s="71">
        <f t="shared" si="7"/>
        <v>0</v>
      </c>
    </row>
    <row r="215" spans="2:10" s="64" customFormat="1" ht="17.25" customHeight="1">
      <c r="B215" s="93" t="s">
        <v>928</v>
      </c>
      <c r="C215" s="69" t="s">
        <v>407</v>
      </c>
      <c r="D215" s="69" t="s">
        <v>647</v>
      </c>
      <c r="E215" s="69" t="s">
        <v>640</v>
      </c>
      <c r="F215" s="70" t="s">
        <v>979</v>
      </c>
      <c r="G215" s="69"/>
      <c r="H215" s="71">
        <f t="shared" si="8"/>
        <v>47952</v>
      </c>
      <c r="I215" s="71">
        <f t="shared" si="8"/>
        <v>0</v>
      </c>
      <c r="J215" s="71">
        <f t="shared" si="7"/>
        <v>0</v>
      </c>
    </row>
    <row r="216" spans="2:10" s="64" customFormat="1">
      <c r="B216" s="93" t="s">
        <v>982</v>
      </c>
      <c r="C216" s="69" t="s">
        <v>407</v>
      </c>
      <c r="D216" s="69" t="s">
        <v>647</v>
      </c>
      <c r="E216" s="69" t="s">
        <v>640</v>
      </c>
      <c r="F216" s="70" t="s">
        <v>981</v>
      </c>
      <c r="G216" s="69"/>
      <c r="H216" s="71">
        <f t="shared" si="8"/>
        <v>47952</v>
      </c>
      <c r="I216" s="71">
        <f t="shared" si="8"/>
        <v>0</v>
      </c>
      <c r="J216" s="71">
        <f t="shared" si="7"/>
        <v>0</v>
      </c>
    </row>
    <row r="217" spans="2:10" s="64" customFormat="1" ht="24">
      <c r="B217" s="93" t="s">
        <v>768</v>
      </c>
      <c r="C217" s="69" t="s">
        <v>407</v>
      </c>
      <c r="D217" s="69" t="s">
        <v>647</v>
      </c>
      <c r="E217" s="69" t="s">
        <v>640</v>
      </c>
      <c r="F217" s="70" t="s">
        <v>981</v>
      </c>
      <c r="G217" s="69" t="s">
        <v>976</v>
      </c>
      <c r="H217" s="71">
        <v>47952</v>
      </c>
      <c r="I217" s="71">
        <v>0</v>
      </c>
      <c r="J217" s="71">
        <f t="shared" si="7"/>
        <v>0</v>
      </c>
    </row>
    <row r="218" spans="2:10">
      <c r="B218" s="93" t="s">
        <v>957</v>
      </c>
      <c r="C218" s="80" t="s">
        <v>407</v>
      </c>
      <c r="D218" s="80" t="s">
        <v>649</v>
      </c>
      <c r="E218" s="81"/>
      <c r="F218" s="81"/>
      <c r="G218" s="80"/>
      <c r="H218" s="82">
        <f>H219+H223+H229</f>
        <v>3540070</v>
      </c>
      <c r="I218" s="82">
        <f>I219+I223+I229</f>
        <v>1553202.3199999998</v>
      </c>
      <c r="J218" s="71">
        <f t="shared" si="7"/>
        <v>43.874904168561635</v>
      </c>
    </row>
    <row r="219" spans="2:10" s="64" customFormat="1">
      <c r="B219" s="93" t="s">
        <v>393</v>
      </c>
      <c r="C219" s="69" t="s">
        <v>407</v>
      </c>
      <c r="D219" s="69" t="s">
        <v>649</v>
      </c>
      <c r="E219" s="70" t="s">
        <v>638</v>
      </c>
      <c r="F219" s="70"/>
      <c r="G219" s="69"/>
      <c r="H219" s="71">
        <f t="shared" ref="H219:I221" si="9">H220</f>
        <v>1500000</v>
      </c>
      <c r="I219" s="71">
        <f t="shared" si="9"/>
        <v>0</v>
      </c>
      <c r="J219" s="71">
        <f t="shared" si="7"/>
        <v>0</v>
      </c>
    </row>
    <row r="220" spans="2:10" s="64" customFormat="1" ht="36">
      <c r="B220" s="93" t="s">
        <v>869</v>
      </c>
      <c r="C220" s="69" t="s">
        <v>407</v>
      </c>
      <c r="D220" s="69" t="s">
        <v>649</v>
      </c>
      <c r="E220" s="70" t="s">
        <v>638</v>
      </c>
      <c r="F220" s="70" t="s">
        <v>738</v>
      </c>
      <c r="G220" s="69"/>
      <c r="H220" s="71">
        <f t="shared" si="9"/>
        <v>1500000</v>
      </c>
      <c r="I220" s="71">
        <f t="shared" si="9"/>
        <v>0</v>
      </c>
      <c r="J220" s="71">
        <f t="shared" si="7"/>
        <v>0</v>
      </c>
    </row>
    <row r="221" spans="2:10" s="64" customFormat="1" ht="24">
      <c r="B221" s="93" t="s">
        <v>871</v>
      </c>
      <c r="C221" s="69" t="s">
        <v>407</v>
      </c>
      <c r="D221" s="69" t="s">
        <v>649</v>
      </c>
      <c r="E221" s="70" t="s">
        <v>638</v>
      </c>
      <c r="F221" s="70" t="s">
        <v>809</v>
      </c>
      <c r="G221" s="69"/>
      <c r="H221" s="71">
        <f t="shared" si="9"/>
        <v>1500000</v>
      </c>
      <c r="I221" s="71">
        <f t="shared" si="9"/>
        <v>0</v>
      </c>
      <c r="J221" s="71">
        <f t="shared" si="7"/>
        <v>0</v>
      </c>
    </row>
    <row r="222" spans="2:10" s="64" customFormat="1" ht="24">
      <c r="B222" s="93" t="s">
        <v>768</v>
      </c>
      <c r="C222" s="69" t="s">
        <v>407</v>
      </c>
      <c r="D222" s="69" t="s">
        <v>649</v>
      </c>
      <c r="E222" s="70" t="s">
        <v>638</v>
      </c>
      <c r="F222" s="70" t="s">
        <v>809</v>
      </c>
      <c r="G222" s="69" t="s">
        <v>976</v>
      </c>
      <c r="H222" s="71">
        <v>1500000</v>
      </c>
      <c r="I222" s="71">
        <v>0</v>
      </c>
      <c r="J222" s="71">
        <f t="shared" si="7"/>
        <v>0</v>
      </c>
    </row>
    <row r="223" spans="2:10">
      <c r="B223" s="93" t="s">
        <v>478</v>
      </c>
      <c r="C223" s="80" t="s">
        <v>407</v>
      </c>
      <c r="D223" s="80" t="s">
        <v>649</v>
      </c>
      <c r="E223" s="81" t="s">
        <v>639</v>
      </c>
      <c r="F223" s="81"/>
      <c r="G223" s="80"/>
      <c r="H223" s="82">
        <f>H224</f>
        <v>1799170</v>
      </c>
      <c r="I223" s="82">
        <f>I224</f>
        <v>1314017.3199999998</v>
      </c>
      <c r="J223" s="71">
        <f t="shared" si="7"/>
        <v>73.034639305902161</v>
      </c>
    </row>
    <row r="224" spans="2:10" ht="40.5" customHeight="1">
      <c r="B224" s="93" t="s">
        <v>869</v>
      </c>
      <c r="C224" s="80" t="s">
        <v>407</v>
      </c>
      <c r="D224" s="80" t="s">
        <v>649</v>
      </c>
      <c r="E224" s="81" t="s">
        <v>639</v>
      </c>
      <c r="F224" s="81" t="s">
        <v>738</v>
      </c>
      <c r="G224" s="80"/>
      <c r="H224" s="82">
        <f>H225+H227</f>
        <v>1799170</v>
      </c>
      <c r="I224" s="82">
        <f>I225+I227</f>
        <v>1314017.3199999998</v>
      </c>
      <c r="J224" s="71">
        <f t="shared" si="7"/>
        <v>73.034639305902161</v>
      </c>
    </row>
    <row r="225" spans="2:10" s="64" customFormat="1" ht="27" customHeight="1">
      <c r="B225" s="93" t="s">
        <v>871</v>
      </c>
      <c r="C225" s="69" t="s">
        <v>407</v>
      </c>
      <c r="D225" s="69" t="s">
        <v>649</v>
      </c>
      <c r="E225" s="70" t="s">
        <v>639</v>
      </c>
      <c r="F225" s="81" t="s">
        <v>809</v>
      </c>
      <c r="G225" s="69"/>
      <c r="H225" s="71">
        <f>H226</f>
        <v>708200</v>
      </c>
      <c r="I225" s="71">
        <f>I226</f>
        <v>688654.32</v>
      </c>
      <c r="J225" s="71">
        <f t="shared" si="7"/>
        <v>97.240090369951986</v>
      </c>
    </row>
    <row r="226" spans="2:10" s="64" customFormat="1" ht="24">
      <c r="B226" s="93" t="s">
        <v>768</v>
      </c>
      <c r="C226" s="69" t="s">
        <v>407</v>
      </c>
      <c r="D226" s="69" t="s">
        <v>649</v>
      </c>
      <c r="E226" s="70" t="s">
        <v>639</v>
      </c>
      <c r="F226" s="81" t="s">
        <v>809</v>
      </c>
      <c r="G226" s="69" t="s">
        <v>976</v>
      </c>
      <c r="H226" s="71">
        <v>708200</v>
      </c>
      <c r="I226" s="71">
        <v>688654.32</v>
      </c>
      <c r="J226" s="71">
        <f t="shared" si="7"/>
        <v>97.240090369951986</v>
      </c>
    </row>
    <row r="227" spans="2:10" s="64" customFormat="1" ht="24.75" customHeight="1">
      <c r="B227" s="93" t="s">
        <v>987</v>
      </c>
      <c r="C227" s="69" t="s">
        <v>407</v>
      </c>
      <c r="D227" s="69" t="s">
        <v>649</v>
      </c>
      <c r="E227" s="70" t="s">
        <v>639</v>
      </c>
      <c r="F227" s="70" t="s">
        <v>1100</v>
      </c>
      <c r="G227" s="69"/>
      <c r="H227" s="71">
        <f>H228</f>
        <v>1090970</v>
      </c>
      <c r="I227" s="71">
        <f>I228</f>
        <v>625363</v>
      </c>
      <c r="J227" s="71">
        <f t="shared" si="7"/>
        <v>57.321741202782853</v>
      </c>
    </row>
    <row r="228" spans="2:10" s="64" customFormat="1" ht="24">
      <c r="B228" s="93" t="s">
        <v>768</v>
      </c>
      <c r="C228" s="69" t="s">
        <v>407</v>
      </c>
      <c r="D228" s="69" t="s">
        <v>649</v>
      </c>
      <c r="E228" s="70" t="s">
        <v>639</v>
      </c>
      <c r="F228" s="70" t="s">
        <v>1100</v>
      </c>
      <c r="G228" s="69" t="s">
        <v>976</v>
      </c>
      <c r="H228" s="71">
        <v>1090970</v>
      </c>
      <c r="I228" s="71">
        <v>625363</v>
      </c>
      <c r="J228" s="71">
        <f t="shared" si="7"/>
        <v>57.321741202782853</v>
      </c>
    </row>
    <row r="229" spans="2:10">
      <c r="B229" s="93" t="s">
        <v>1197</v>
      </c>
      <c r="C229" s="80" t="s">
        <v>407</v>
      </c>
      <c r="D229" s="80" t="s">
        <v>649</v>
      </c>
      <c r="E229" s="80" t="s">
        <v>649</v>
      </c>
      <c r="F229" s="81"/>
      <c r="G229" s="80"/>
      <c r="H229" s="82">
        <f>H230</f>
        <v>240900</v>
      </c>
      <c r="I229" s="82">
        <f>I230</f>
        <v>239185</v>
      </c>
      <c r="J229" s="71">
        <f t="shared" si="7"/>
        <v>99.28808634288086</v>
      </c>
    </row>
    <row r="230" spans="2:10" ht="24">
      <c r="B230" s="93" t="s">
        <v>864</v>
      </c>
      <c r="C230" s="80" t="s">
        <v>407</v>
      </c>
      <c r="D230" s="80" t="s">
        <v>649</v>
      </c>
      <c r="E230" s="80" t="s">
        <v>649</v>
      </c>
      <c r="F230" s="81" t="s">
        <v>754</v>
      </c>
      <c r="G230" s="80"/>
      <c r="H230" s="82">
        <f>H231+H234</f>
        <v>240900</v>
      </c>
      <c r="I230" s="82">
        <f>I231+I234</f>
        <v>239185</v>
      </c>
      <c r="J230" s="71">
        <f t="shared" si="7"/>
        <v>99.28808634288086</v>
      </c>
    </row>
    <row r="231" spans="2:10" ht="24">
      <c r="B231" s="93" t="s">
        <v>865</v>
      </c>
      <c r="C231" s="80" t="s">
        <v>407</v>
      </c>
      <c r="D231" s="80" t="s">
        <v>649</v>
      </c>
      <c r="E231" s="80" t="s">
        <v>649</v>
      </c>
      <c r="F231" s="81" t="s">
        <v>725</v>
      </c>
      <c r="G231" s="80"/>
      <c r="H231" s="82">
        <f>H232+H233</f>
        <v>20000</v>
      </c>
      <c r="I231" s="82">
        <f>I232+I233</f>
        <v>18500</v>
      </c>
      <c r="J231" s="71">
        <f t="shared" si="7"/>
        <v>92.5</v>
      </c>
    </row>
    <row r="232" spans="2:10" ht="24">
      <c r="B232" s="93" t="s">
        <v>768</v>
      </c>
      <c r="C232" s="80" t="s">
        <v>407</v>
      </c>
      <c r="D232" s="80" t="s">
        <v>649</v>
      </c>
      <c r="E232" s="80" t="s">
        <v>649</v>
      </c>
      <c r="F232" s="81" t="s">
        <v>725</v>
      </c>
      <c r="G232" s="80" t="s">
        <v>976</v>
      </c>
      <c r="H232" s="82">
        <v>1500</v>
      </c>
      <c r="I232" s="71">
        <v>0</v>
      </c>
      <c r="J232" s="71">
        <f t="shared" si="7"/>
        <v>0</v>
      </c>
    </row>
    <row r="233" spans="2:10">
      <c r="B233" s="93" t="s">
        <v>773</v>
      </c>
      <c r="C233" s="80" t="s">
        <v>407</v>
      </c>
      <c r="D233" s="80" t="s">
        <v>649</v>
      </c>
      <c r="E233" s="80" t="s">
        <v>649</v>
      </c>
      <c r="F233" s="81" t="s">
        <v>725</v>
      </c>
      <c r="G233" s="80" t="s">
        <v>1004</v>
      </c>
      <c r="H233" s="82">
        <v>18500</v>
      </c>
      <c r="I233" s="71">
        <v>18500</v>
      </c>
      <c r="J233" s="71">
        <f t="shared" si="7"/>
        <v>100</v>
      </c>
    </row>
    <row r="234" spans="2:10" ht="24">
      <c r="B234" s="93" t="s">
        <v>866</v>
      </c>
      <c r="C234" s="80" t="s">
        <v>407</v>
      </c>
      <c r="D234" s="80" t="s">
        <v>649</v>
      </c>
      <c r="E234" s="80" t="s">
        <v>649</v>
      </c>
      <c r="F234" s="81" t="s">
        <v>709</v>
      </c>
      <c r="G234" s="80"/>
      <c r="H234" s="82">
        <f>H236+H235</f>
        <v>220900</v>
      </c>
      <c r="I234" s="82">
        <f>I236+I235</f>
        <v>220685</v>
      </c>
      <c r="J234" s="71">
        <f t="shared" si="7"/>
        <v>99.902670891806238</v>
      </c>
    </row>
    <row r="235" spans="2:10" ht="22.5" customHeight="1">
      <c r="B235" s="93" t="s">
        <v>767</v>
      </c>
      <c r="C235" s="80" t="s">
        <v>407</v>
      </c>
      <c r="D235" s="80" t="s">
        <v>649</v>
      </c>
      <c r="E235" s="80" t="s">
        <v>649</v>
      </c>
      <c r="F235" s="81" t="s">
        <v>709</v>
      </c>
      <c r="G235" s="80" t="s">
        <v>735</v>
      </c>
      <c r="H235" s="82">
        <v>24010</v>
      </c>
      <c r="I235" s="82">
        <v>24010</v>
      </c>
      <c r="J235" s="71">
        <f t="shared" si="7"/>
        <v>100</v>
      </c>
    </row>
    <row r="236" spans="2:10" ht="24">
      <c r="B236" s="93" t="s">
        <v>768</v>
      </c>
      <c r="C236" s="80" t="s">
        <v>407</v>
      </c>
      <c r="D236" s="80" t="s">
        <v>649</v>
      </c>
      <c r="E236" s="80" t="s">
        <v>649</v>
      </c>
      <c r="F236" s="81" t="s">
        <v>709</v>
      </c>
      <c r="G236" s="80" t="s">
        <v>976</v>
      </c>
      <c r="H236" s="82">
        <v>196890</v>
      </c>
      <c r="I236" s="71">
        <f>2000+194675</f>
        <v>196675</v>
      </c>
      <c r="J236" s="71">
        <f t="shared" si="7"/>
        <v>99.890801970643508</v>
      </c>
    </row>
    <row r="237" spans="2:10">
      <c r="B237" s="93" t="s">
        <v>963</v>
      </c>
      <c r="C237" s="80" t="s">
        <v>407</v>
      </c>
      <c r="D237" s="80" t="s">
        <v>628</v>
      </c>
      <c r="E237" s="81"/>
      <c r="F237" s="81"/>
      <c r="G237" s="80"/>
      <c r="H237" s="82">
        <f>H238+H242</f>
        <v>8485098.0199999996</v>
      </c>
      <c r="I237" s="82">
        <f>I238+I242</f>
        <v>8482742.4499999993</v>
      </c>
      <c r="J237" s="71">
        <f t="shared" si="7"/>
        <v>99.972238741444727</v>
      </c>
    </row>
    <row r="238" spans="2:10">
      <c r="B238" s="93" t="s">
        <v>11</v>
      </c>
      <c r="C238" s="80" t="s">
        <v>407</v>
      </c>
      <c r="D238" s="80" t="s">
        <v>628</v>
      </c>
      <c r="E238" s="81" t="s">
        <v>638</v>
      </c>
      <c r="F238" s="81"/>
      <c r="G238" s="80"/>
      <c r="H238" s="82">
        <f t="shared" ref="H238:I240" si="10">H239</f>
        <v>433000</v>
      </c>
      <c r="I238" s="82">
        <f t="shared" si="10"/>
        <v>432644.43</v>
      </c>
      <c r="J238" s="71">
        <f t="shared" si="7"/>
        <v>99.917882217090067</v>
      </c>
    </row>
    <row r="239" spans="2:10" ht="24">
      <c r="B239" s="93" t="s">
        <v>897</v>
      </c>
      <c r="C239" s="80" t="s">
        <v>407</v>
      </c>
      <c r="D239" s="80" t="s">
        <v>628</v>
      </c>
      <c r="E239" s="81" t="s">
        <v>638</v>
      </c>
      <c r="F239" s="81" t="s">
        <v>740</v>
      </c>
      <c r="G239" s="80"/>
      <c r="H239" s="82">
        <f t="shared" si="10"/>
        <v>433000</v>
      </c>
      <c r="I239" s="82">
        <f t="shared" si="10"/>
        <v>432644.43</v>
      </c>
      <c r="J239" s="71">
        <f t="shared" si="7"/>
        <v>99.917882217090067</v>
      </c>
    </row>
    <row r="240" spans="2:10">
      <c r="B240" s="93" t="s">
        <v>900</v>
      </c>
      <c r="C240" s="80" t="s">
        <v>407</v>
      </c>
      <c r="D240" s="80" t="s">
        <v>628</v>
      </c>
      <c r="E240" s="81" t="s">
        <v>638</v>
      </c>
      <c r="F240" s="81" t="s">
        <v>697</v>
      </c>
      <c r="G240" s="80"/>
      <c r="H240" s="82">
        <f t="shared" si="10"/>
        <v>433000</v>
      </c>
      <c r="I240" s="82">
        <f t="shared" si="10"/>
        <v>432644.43</v>
      </c>
      <c r="J240" s="71">
        <f t="shared" si="7"/>
        <v>99.917882217090067</v>
      </c>
    </row>
    <row r="241" spans="2:10">
      <c r="B241" s="93" t="s">
        <v>773</v>
      </c>
      <c r="C241" s="80" t="s">
        <v>407</v>
      </c>
      <c r="D241" s="80" t="s">
        <v>628</v>
      </c>
      <c r="E241" s="81" t="s">
        <v>638</v>
      </c>
      <c r="F241" s="81" t="s">
        <v>697</v>
      </c>
      <c r="G241" s="80">
        <v>300</v>
      </c>
      <c r="H241" s="82">
        <v>433000</v>
      </c>
      <c r="I241" s="71">
        <f>47841.96+384802.47</f>
        <v>432644.43</v>
      </c>
      <c r="J241" s="71">
        <f t="shared" si="7"/>
        <v>99.917882217090067</v>
      </c>
    </row>
    <row r="242" spans="2:10">
      <c r="B242" s="93" t="s">
        <v>490</v>
      </c>
      <c r="C242" s="80" t="s">
        <v>407</v>
      </c>
      <c r="D242" s="80" t="s">
        <v>628</v>
      </c>
      <c r="E242" s="81" t="s">
        <v>640</v>
      </c>
      <c r="F242" s="81"/>
      <c r="G242" s="80"/>
      <c r="H242" s="82">
        <f>H246+H243</f>
        <v>8052098.0199999996</v>
      </c>
      <c r="I242" s="82">
        <f>I246+I243</f>
        <v>8050098.0199999996</v>
      </c>
      <c r="J242" s="71">
        <f t="shared" si="7"/>
        <v>99.975161752936543</v>
      </c>
    </row>
    <row r="243" spans="2:10" ht="24">
      <c r="B243" s="93" t="s">
        <v>891</v>
      </c>
      <c r="C243" s="80" t="s">
        <v>407</v>
      </c>
      <c r="D243" s="80" t="s">
        <v>628</v>
      </c>
      <c r="E243" s="81" t="s">
        <v>640</v>
      </c>
      <c r="F243" s="81" t="s">
        <v>739</v>
      </c>
      <c r="G243" s="80"/>
      <c r="H243" s="82">
        <f>H244</f>
        <v>300000</v>
      </c>
      <c r="I243" s="82">
        <f>I244</f>
        <v>298000</v>
      </c>
      <c r="J243" s="71">
        <f t="shared" si="7"/>
        <v>99.333333333333329</v>
      </c>
    </row>
    <row r="244" spans="2:10" ht="36">
      <c r="B244" s="93" t="s">
        <v>1153</v>
      </c>
      <c r="C244" s="80" t="s">
        <v>407</v>
      </c>
      <c r="D244" s="80" t="s">
        <v>628</v>
      </c>
      <c r="E244" s="81" t="s">
        <v>640</v>
      </c>
      <c r="F244" s="81" t="s">
        <v>666</v>
      </c>
      <c r="G244" s="80"/>
      <c r="H244" s="82">
        <f>H245</f>
        <v>300000</v>
      </c>
      <c r="I244" s="82">
        <f>I245</f>
        <v>298000</v>
      </c>
      <c r="J244" s="71">
        <f t="shared" si="7"/>
        <v>99.333333333333329</v>
      </c>
    </row>
    <row r="245" spans="2:10">
      <c r="B245" s="93" t="s">
        <v>773</v>
      </c>
      <c r="C245" s="80" t="s">
        <v>407</v>
      </c>
      <c r="D245" s="80" t="s">
        <v>628</v>
      </c>
      <c r="E245" s="81" t="s">
        <v>640</v>
      </c>
      <c r="F245" s="81" t="s">
        <v>666</v>
      </c>
      <c r="G245" s="80" t="s">
        <v>1004</v>
      </c>
      <c r="H245" s="82">
        <v>300000</v>
      </c>
      <c r="I245" s="82">
        <v>298000</v>
      </c>
      <c r="J245" s="71">
        <f t="shared" si="7"/>
        <v>99.333333333333329</v>
      </c>
    </row>
    <row r="246" spans="2:10" ht="24">
      <c r="B246" s="93" t="s">
        <v>931</v>
      </c>
      <c r="C246" s="80" t="s">
        <v>407</v>
      </c>
      <c r="D246" s="80" t="s">
        <v>628</v>
      </c>
      <c r="E246" s="81" t="s">
        <v>640</v>
      </c>
      <c r="F246" s="81" t="s">
        <v>750</v>
      </c>
      <c r="G246" s="80"/>
      <c r="H246" s="82">
        <f>H247</f>
        <v>7752098.0199999996</v>
      </c>
      <c r="I246" s="82">
        <f>I247</f>
        <v>7752098.0199999996</v>
      </c>
      <c r="J246" s="71">
        <f t="shared" si="7"/>
        <v>100</v>
      </c>
    </row>
    <row r="247" spans="2:10" ht="36">
      <c r="B247" s="93" t="s">
        <v>932</v>
      </c>
      <c r="C247" s="80" t="s">
        <v>407</v>
      </c>
      <c r="D247" s="80" t="s">
        <v>628</v>
      </c>
      <c r="E247" s="81" t="s">
        <v>640</v>
      </c>
      <c r="F247" s="81" t="s">
        <v>749</v>
      </c>
      <c r="G247" s="80"/>
      <c r="H247" s="82">
        <f>H250+H252+H248+H254</f>
        <v>7752098.0199999996</v>
      </c>
      <c r="I247" s="82">
        <f>I250+I252+I248+I254</f>
        <v>7752098.0199999996</v>
      </c>
      <c r="J247" s="71">
        <f t="shared" si="7"/>
        <v>100</v>
      </c>
    </row>
    <row r="248" spans="2:10" ht="24" customHeight="1">
      <c r="B248" s="93" t="s">
        <v>1031</v>
      </c>
      <c r="C248" s="80" t="s">
        <v>407</v>
      </c>
      <c r="D248" s="80" t="s">
        <v>628</v>
      </c>
      <c r="E248" s="81" t="s">
        <v>640</v>
      </c>
      <c r="F248" s="81" t="s">
        <v>1020</v>
      </c>
      <c r="G248" s="80"/>
      <c r="H248" s="82">
        <f>H249</f>
        <v>800000</v>
      </c>
      <c r="I248" s="82">
        <f>I249</f>
        <v>800000</v>
      </c>
      <c r="J248" s="71">
        <f t="shared" si="7"/>
        <v>100</v>
      </c>
    </row>
    <row r="249" spans="2:10">
      <c r="B249" s="93" t="s">
        <v>773</v>
      </c>
      <c r="C249" s="80" t="s">
        <v>407</v>
      </c>
      <c r="D249" s="80" t="s">
        <v>628</v>
      </c>
      <c r="E249" s="81" t="s">
        <v>640</v>
      </c>
      <c r="F249" s="81" t="s">
        <v>1020</v>
      </c>
      <c r="G249" s="80" t="s">
        <v>1004</v>
      </c>
      <c r="H249" s="82">
        <v>800000</v>
      </c>
      <c r="I249" s="71">
        <v>800000</v>
      </c>
      <c r="J249" s="71">
        <f t="shared" si="7"/>
        <v>100</v>
      </c>
    </row>
    <row r="250" spans="2:10" ht="21" customHeight="1">
      <c r="B250" s="93" t="s">
        <v>934</v>
      </c>
      <c r="C250" s="80" t="s">
        <v>407</v>
      </c>
      <c r="D250" s="80" t="s">
        <v>628</v>
      </c>
      <c r="E250" s="81" t="s">
        <v>640</v>
      </c>
      <c r="F250" s="81" t="s">
        <v>699</v>
      </c>
      <c r="G250" s="80"/>
      <c r="H250" s="82">
        <f>H251</f>
        <v>609210</v>
      </c>
      <c r="I250" s="82">
        <f>I251</f>
        <v>609210</v>
      </c>
      <c r="J250" s="71">
        <f t="shared" si="7"/>
        <v>100</v>
      </c>
    </row>
    <row r="251" spans="2:10">
      <c r="B251" s="93" t="s">
        <v>773</v>
      </c>
      <c r="C251" s="80" t="s">
        <v>407</v>
      </c>
      <c r="D251" s="80" t="s">
        <v>628</v>
      </c>
      <c r="E251" s="81" t="s">
        <v>640</v>
      </c>
      <c r="F251" s="81" t="s">
        <v>699</v>
      </c>
      <c r="G251" s="80">
        <v>300</v>
      </c>
      <c r="H251" s="82">
        <v>609210</v>
      </c>
      <c r="I251" s="71">
        <v>609210</v>
      </c>
      <c r="J251" s="71">
        <f t="shared" si="7"/>
        <v>100</v>
      </c>
    </row>
    <row r="252" spans="2:10" ht="24">
      <c r="B252" s="93" t="s">
        <v>935</v>
      </c>
      <c r="C252" s="80" t="s">
        <v>407</v>
      </c>
      <c r="D252" s="80" t="s">
        <v>628</v>
      </c>
      <c r="E252" s="81" t="s">
        <v>640</v>
      </c>
      <c r="F252" s="81" t="s">
        <v>700</v>
      </c>
      <c r="G252" s="80"/>
      <c r="H252" s="82">
        <f>H253</f>
        <v>4142290.42</v>
      </c>
      <c r="I252" s="82">
        <f>I253</f>
        <v>4142290.42</v>
      </c>
      <c r="J252" s="71">
        <f t="shared" si="7"/>
        <v>100</v>
      </c>
    </row>
    <row r="253" spans="2:10">
      <c r="B253" s="93" t="s">
        <v>773</v>
      </c>
      <c r="C253" s="80" t="s">
        <v>407</v>
      </c>
      <c r="D253" s="80" t="s">
        <v>628</v>
      </c>
      <c r="E253" s="81" t="s">
        <v>640</v>
      </c>
      <c r="F253" s="81" t="s">
        <v>700</v>
      </c>
      <c r="G253" s="80">
        <v>300</v>
      </c>
      <c r="H253" s="82">
        <v>4142290.42</v>
      </c>
      <c r="I253" s="82">
        <v>4142290.42</v>
      </c>
      <c r="J253" s="71">
        <f t="shared" si="7"/>
        <v>100</v>
      </c>
    </row>
    <row r="254" spans="2:10" ht="23.25" customHeight="1">
      <c r="B254" s="93" t="s">
        <v>1031</v>
      </c>
      <c r="C254" s="80" t="s">
        <v>407</v>
      </c>
      <c r="D254" s="80" t="s">
        <v>628</v>
      </c>
      <c r="E254" s="81" t="s">
        <v>640</v>
      </c>
      <c r="F254" s="81" t="s">
        <v>1019</v>
      </c>
      <c r="G254" s="80"/>
      <c r="H254" s="82">
        <f>H255</f>
        <v>2200597.6</v>
      </c>
      <c r="I254" s="82">
        <f>I255</f>
        <v>2200597.6</v>
      </c>
      <c r="J254" s="71">
        <f t="shared" si="7"/>
        <v>100</v>
      </c>
    </row>
    <row r="255" spans="2:10">
      <c r="B255" s="93" t="s">
        <v>773</v>
      </c>
      <c r="C255" s="80" t="s">
        <v>407</v>
      </c>
      <c r="D255" s="80" t="s">
        <v>628</v>
      </c>
      <c r="E255" s="81" t="s">
        <v>640</v>
      </c>
      <c r="F255" s="81" t="s">
        <v>1019</v>
      </c>
      <c r="G255" s="80">
        <v>300</v>
      </c>
      <c r="H255" s="82">
        <v>2200597.6</v>
      </c>
      <c r="I255" s="82">
        <v>2200597.6</v>
      </c>
      <c r="J255" s="71">
        <f t="shared" si="7"/>
        <v>100</v>
      </c>
    </row>
    <row r="256" spans="2:10">
      <c r="B256" s="93" t="s">
        <v>268</v>
      </c>
      <c r="C256" s="80" t="s">
        <v>407</v>
      </c>
      <c r="D256" s="80" t="s">
        <v>643</v>
      </c>
      <c r="E256" s="81"/>
      <c r="F256" s="81"/>
      <c r="G256" s="80"/>
      <c r="H256" s="82">
        <f>H257</f>
        <v>1093000</v>
      </c>
      <c r="I256" s="82">
        <f>I257</f>
        <v>1086994</v>
      </c>
      <c r="J256" s="71">
        <f t="shared" si="7"/>
        <v>99.45050320219579</v>
      </c>
    </row>
    <row r="257" spans="2:11">
      <c r="B257" s="93" t="s">
        <v>626</v>
      </c>
      <c r="C257" s="80" t="s">
        <v>407</v>
      </c>
      <c r="D257" s="80" t="s">
        <v>643</v>
      </c>
      <c r="E257" s="81" t="s">
        <v>639</v>
      </c>
      <c r="F257" s="81"/>
      <c r="G257" s="80"/>
      <c r="H257" s="82">
        <f t="shared" ref="H257:I258" si="11">H258</f>
        <v>1093000</v>
      </c>
      <c r="I257" s="82">
        <f t="shared" si="11"/>
        <v>1086994</v>
      </c>
      <c r="J257" s="71">
        <f t="shared" si="7"/>
        <v>99.45050320219579</v>
      </c>
    </row>
    <row r="258" spans="2:11">
      <c r="B258" s="93" t="s">
        <v>849</v>
      </c>
      <c r="C258" s="80" t="s">
        <v>407</v>
      </c>
      <c r="D258" s="80" t="s">
        <v>643</v>
      </c>
      <c r="E258" s="81" t="s">
        <v>639</v>
      </c>
      <c r="F258" s="81" t="s">
        <v>751</v>
      </c>
      <c r="G258" s="80"/>
      <c r="H258" s="82">
        <f t="shared" si="11"/>
        <v>1093000</v>
      </c>
      <c r="I258" s="82">
        <f t="shared" si="11"/>
        <v>1086994</v>
      </c>
      <c r="J258" s="71">
        <f t="shared" si="7"/>
        <v>99.45050320219579</v>
      </c>
    </row>
    <row r="259" spans="2:11">
      <c r="B259" s="93" t="s">
        <v>850</v>
      </c>
      <c r="C259" s="80" t="s">
        <v>407</v>
      </c>
      <c r="D259" s="80" t="s">
        <v>643</v>
      </c>
      <c r="E259" s="81" t="s">
        <v>639</v>
      </c>
      <c r="F259" s="81" t="s">
        <v>703</v>
      </c>
      <c r="G259" s="80"/>
      <c r="H259" s="82">
        <f>H262+H260+H261</f>
        <v>1093000</v>
      </c>
      <c r="I259" s="82">
        <f>I262+I260+I261</f>
        <v>1086994</v>
      </c>
      <c r="J259" s="71">
        <f t="shared" si="7"/>
        <v>99.45050320219579</v>
      </c>
    </row>
    <row r="260" spans="2:11" ht="28.5" customHeight="1">
      <c r="B260" s="93" t="s">
        <v>767</v>
      </c>
      <c r="C260" s="80" t="s">
        <v>407</v>
      </c>
      <c r="D260" s="80" t="s">
        <v>643</v>
      </c>
      <c r="E260" s="81" t="s">
        <v>639</v>
      </c>
      <c r="F260" s="81" t="s">
        <v>703</v>
      </c>
      <c r="G260" s="80" t="s">
        <v>735</v>
      </c>
      <c r="H260" s="82">
        <v>373520</v>
      </c>
      <c r="I260" s="82">
        <v>373514</v>
      </c>
      <c r="J260" s="71">
        <f t="shared" si="7"/>
        <v>99.998393660312701</v>
      </c>
    </row>
    <row r="261" spans="2:11" ht="24">
      <c r="B261" s="93" t="s">
        <v>768</v>
      </c>
      <c r="C261" s="80" t="s">
        <v>407</v>
      </c>
      <c r="D261" s="80" t="s">
        <v>643</v>
      </c>
      <c r="E261" s="81" t="s">
        <v>639</v>
      </c>
      <c r="F261" s="81" t="s">
        <v>703</v>
      </c>
      <c r="G261" s="80" t="s">
        <v>976</v>
      </c>
      <c r="H261" s="82">
        <v>420480</v>
      </c>
      <c r="I261" s="82">
        <v>414480</v>
      </c>
      <c r="J261" s="71">
        <f t="shared" si="7"/>
        <v>98.573059360730596</v>
      </c>
    </row>
    <row r="262" spans="2:11">
      <c r="B262" s="93" t="s">
        <v>773</v>
      </c>
      <c r="C262" s="80" t="s">
        <v>407</v>
      </c>
      <c r="D262" s="80" t="s">
        <v>643</v>
      </c>
      <c r="E262" s="81" t="s">
        <v>639</v>
      </c>
      <c r="F262" s="81" t="s">
        <v>703</v>
      </c>
      <c r="G262" s="80">
        <v>300</v>
      </c>
      <c r="H262" s="82">
        <v>299000</v>
      </c>
      <c r="I262" s="71">
        <v>299000</v>
      </c>
      <c r="J262" s="71">
        <f t="shared" si="7"/>
        <v>100</v>
      </c>
    </row>
    <row r="263" spans="2:11">
      <c r="B263" s="93" t="s">
        <v>964</v>
      </c>
      <c r="C263" s="80" t="s">
        <v>407</v>
      </c>
      <c r="D263" s="80" t="s">
        <v>648</v>
      </c>
      <c r="E263" s="81"/>
      <c r="F263" s="81"/>
      <c r="G263" s="80"/>
      <c r="H263" s="82">
        <f>H264+H268</f>
        <v>2160000</v>
      </c>
      <c r="I263" s="82">
        <f>I264+I268</f>
        <v>2160000</v>
      </c>
      <c r="J263" s="71">
        <f t="shared" ref="J263:J324" si="12">I263/H263*100</f>
        <v>100</v>
      </c>
    </row>
    <row r="264" spans="2:11">
      <c r="B264" s="93" t="s">
        <v>630</v>
      </c>
      <c r="C264" s="80" t="s">
        <v>407</v>
      </c>
      <c r="D264" s="80" t="s">
        <v>648</v>
      </c>
      <c r="E264" s="81" t="s">
        <v>638</v>
      </c>
      <c r="F264" s="81"/>
      <c r="G264" s="80"/>
      <c r="H264" s="82">
        <f t="shared" ref="H264:I266" si="13">H265</f>
        <v>270000</v>
      </c>
      <c r="I264" s="82">
        <f t="shared" si="13"/>
        <v>270000</v>
      </c>
      <c r="J264" s="71">
        <f t="shared" si="12"/>
        <v>100</v>
      </c>
    </row>
    <row r="265" spans="2:11" ht="34.5" customHeight="1">
      <c r="B265" s="93" t="s">
        <v>901</v>
      </c>
      <c r="C265" s="80" t="s">
        <v>407</v>
      </c>
      <c r="D265" s="80" t="s">
        <v>648</v>
      </c>
      <c r="E265" s="81" t="s">
        <v>638</v>
      </c>
      <c r="F265" s="81" t="s">
        <v>752</v>
      </c>
      <c r="G265" s="80"/>
      <c r="H265" s="82">
        <f t="shared" si="13"/>
        <v>270000</v>
      </c>
      <c r="I265" s="82">
        <f t="shared" si="13"/>
        <v>270000</v>
      </c>
      <c r="J265" s="71">
        <f t="shared" si="12"/>
        <v>100</v>
      </c>
    </row>
    <row r="266" spans="2:11">
      <c r="B266" s="93" t="s">
        <v>903</v>
      </c>
      <c r="C266" s="80" t="s">
        <v>407</v>
      </c>
      <c r="D266" s="80" t="s">
        <v>648</v>
      </c>
      <c r="E266" s="81" t="s">
        <v>638</v>
      </c>
      <c r="F266" s="81" t="s">
        <v>705</v>
      </c>
      <c r="G266" s="80"/>
      <c r="H266" s="82">
        <f t="shared" si="13"/>
        <v>270000</v>
      </c>
      <c r="I266" s="82">
        <f t="shared" si="13"/>
        <v>270000</v>
      </c>
      <c r="J266" s="71">
        <f t="shared" si="12"/>
        <v>100</v>
      </c>
    </row>
    <row r="267" spans="2:11" ht="24">
      <c r="B267" s="93" t="s">
        <v>769</v>
      </c>
      <c r="C267" s="80" t="s">
        <v>407</v>
      </c>
      <c r="D267" s="80" t="s">
        <v>648</v>
      </c>
      <c r="E267" s="81" t="s">
        <v>638</v>
      </c>
      <c r="F267" s="81" t="s">
        <v>705</v>
      </c>
      <c r="G267" s="80">
        <v>600</v>
      </c>
      <c r="H267" s="82">
        <v>270000</v>
      </c>
      <c r="I267" s="82">
        <v>270000</v>
      </c>
      <c r="J267" s="71">
        <f t="shared" si="12"/>
        <v>100</v>
      </c>
    </row>
    <row r="268" spans="2:11">
      <c r="B268" s="93" t="s">
        <v>587</v>
      </c>
      <c r="C268" s="80" t="s">
        <v>407</v>
      </c>
      <c r="D268" s="80" t="s">
        <v>648</v>
      </c>
      <c r="E268" s="81" t="s">
        <v>639</v>
      </c>
      <c r="F268" s="81"/>
      <c r="G268" s="80"/>
      <c r="H268" s="82">
        <f t="shared" ref="H268:I270" si="14">H269</f>
        <v>1890000</v>
      </c>
      <c r="I268" s="82">
        <f t="shared" si="14"/>
        <v>1890000</v>
      </c>
      <c r="J268" s="71">
        <f t="shared" si="12"/>
        <v>100</v>
      </c>
    </row>
    <row r="269" spans="2:11" ht="23.25" customHeight="1">
      <c r="B269" s="93" t="s">
        <v>901</v>
      </c>
      <c r="C269" s="80" t="s">
        <v>407</v>
      </c>
      <c r="D269" s="80" t="s">
        <v>648</v>
      </c>
      <c r="E269" s="81" t="s">
        <v>639</v>
      </c>
      <c r="F269" s="81" t="s">
        <v>752</v>
      </c>
      <c r="G269" s="80"/>
      <c r="H269" s="82">
        <f t="shared" si="14"/>
        <v>1890000</v>
      </c>
      <c r="I269" s="82">
        <f t="shared" si="14"/>
        <v>1890000</v>
      </c>
      <c r="J269" s="71">
        <f t="shared" si="12"/>
        <v>100</v>
      </c>
    </row>
    <row r="270" spans="2:11">
      <c r="B270" s="93" t="s">
        <v>902</v>
      </c>
      <c r="C270" s="80" t="s">
        <v>407</v>
      </c>
      <c r="D270" s="80" t="s">
        <v>648</v>
      </c>
      <c r="E270" s="81" t="s">
        <v>639</v>
      </c>
      <c r="F270" s="81" t="s">
        <v>706</v>
      </c>
      <c r="G270" s="80"/>
      <c r="H270" s="82">
        <f t="shared" si="14"/>
        <v>1890000</v>
      </c>
      <c r="I270" s="82">
        <f t="shared" si="14"/>
        <v>1890000</v>
      </c>
      <c r="J270" s="71">
        <f t="shared" si="12"/>
        <v>100</v>
      </c>
    </row>
    <row r="271" spans="2:11" ht="24">
      <c r="B271" s="93" t="s">
        <v>769</v>
      </c>
      <c r="C271" s="80" t="s">
        <v>407</v>
      </c>
      <c r="D271" s="80" t="s">
        <v>648</v>
      </c>
      <c r="E271" s="81" t="s">
        <v>639</v>
      </c>
      <c r="F271" s="81" t="s">
        <v>706</v>
      </c>
      <c r="G271" s="80">
        <v>600</v>
      </c>
      <c r="H271" s="82">
        <v>1890000</v>
      </c>
      <c r="I271" s="82">
        <v>1890000</v>
      </c>
      <c r="J271" s="71">
        <f t="shared" si="12"/>
        <v>100</v>
      </c>
    </row>
    <row r="272" spans="2:11" ht="34.200000000000003">
      <c r="B272" s="84" t="s">
        <v>520</v>
      </c>
      <c r="C272" s="77" t="s">
        <v>519</v>
      </c>
      <c r="D272" s="78"/>
      <c r="E272" s="78"/>
      <c r="F272" s="78"/>
      <c r="G272" s="78"/>
      <c r="H272" s="79">
        <f>H284+H317+H274</f>
        <v>51234712.510000005</v>
      </c>
      <c r="I272" s="79">
        <f>I284+I317+I274</f>
        <v>51227845.630000003</v>
      </c>
      <c r="J272" s="79">
        <f>I272/H272*100</f>
        <v>99.986597211805062</v>
      </c>
      <c r="K272" s="101"/>
    </row>
    <row r="273" spans="2:10">
      <c r="B273" s="93" t="s">
        <v>957</v>
      </c>
      <c r="C273" s="80" t="s">
        <v>519</v>
      </c>
      <c r="D273" s="80" t="s">
        <v>649</v>
      </c>
      <c r="E273" s="81"/>
      <c r="F273" s="81"/>
      <c r="G273" s="80"/>
      <c r="H273" s="82">
        <f>H274</f>
        <v>5965271</v>
      </c>
      <c r="I273" s="82">
        <f>I274</f>
        <v>5965271</v>
      </c>
      <c r="J273" s="71">
        <f t="shared" si="12"/>
        <v>100</v>
      </c>
    </row>
    <row r="274" spans="2:10" s="64" customFormat="1" ht="17.25" customHeight="1">
      <c r="B274" s="93" t="s">
        <v>1198</v>
      </c>
      <c r="C274" s="80" t="s">
        <v>519</v>
      </c>
      <c r="D274" s="80" t="s">
        <v>649</v>
      </c>
      <c r="E274" s="80" t="s">
        <v>640</v>
      </c>
      <c r="F274" s="70"/>
      <c r="G274" s="69"/>
      <c r="H274" s="71">
        <f>H275</f>
        <v>5965271</v>
      </c>
      <c r="I274" s="71">
        <f>I275</f>
        <v>5965271</v>
      </c>
      <c r="J274" s="71">
        <f t="shared" si="12"/>
        <v>100</v>
      </c>
    </row>
    <row r="275" spans="2:10" s="64" customFormat="1" ht="24">
      <c r="B275" s="93" t="s">
        <v>873</v>
      </c>
      <c r="C275" s="80" t="s">
        <v>519</v>
      </c>
      <c r="D275" s="80" t="s">
        <v>649</v>
      </c>
      <c r="E275" s="80" t="s">
        <v>640</v>
      </c>
      <c r="F275" s="81" t="s">
        <v>748</v>
      </c>
      <c r="G275" s="80"/>
      <c r="H275" s="82">
        <f>H276+H281</f>
        <v>5965271</v>
      </c>
      <c r="I275" s="82">
        <f>I276+I281</f>
        <v>5965271</v>
      </c>
      <c r="J275" s="71">
        <f t="shared" si="12"/>
        <v>100</v>
      </c>
    </row>
    <row r="276" spans="2:10" s="64" customFormat="1" ht="24">
      <c r="B276" s="93" t="s">
        <v>874</v>
      </c>
      <c r="C276" s="80" t="s">
        <v>519</v>
      </c>
      <c r="D276" s="80" t="s">
        <v>649</v>
      </c>
      <c r="E276" s="80" t="s">
        <v>640</v>
      </c>
      <c r="F276" s="81" t="s">
        <v>753</v>
      </c>
      <c r="G276" s="80"/>
      <c r="H276" s="82">
        <f>H277+H279</f>
        <v>5156947</v>
      </c>
      <c r="I276" s="82">
        <f>I277+I279</f>
        <v>5156947</v>
      </c>
      <c r="J276" s="71">
        <f t="shared" si="12"/>
        <v>100</v>
      </c>
    </row>
    <row r="277" spans="2:10" s="64" customFormat="1" ht="24">
      <c r="B277" s="93" t="s">
        <v>875</v>
      </c>
      <c r="C277" s="80" t="s">
        <v>519</v>
      </c>
      <c r="D277" s="80" t="s">
        <v>649</v>
      </c>
      <c r="E277" s="80" t="s">
        <v>640</v>
      </c>
      <c r="F277" s="81" t="s">
        <v>707</v>
      </c>
      <c r="G277" s="80"/>
      <c r="H277" s="82">
        <f>H278</f>
        <v>3962217</v>
      </c>
      <c r="I277" s="82">
        <f>I278</f>
        <v>3962217</v>
      </c>
      <c r="J277" s="71">
        <f t="shared" si="12"/>
        <v>100</v>
      </c>
    </row>
    <row r="278" spans="2:10" s="64" customFormat="1" ht="24">
      <c r="B278" s="93" t="s">
        <v>769</v>
      </c>
      <c r="C278" s="80" t="s">
        <v>519</v>
      </c>
      <c r="D278" s="80" t="s">
        <v>649</v>
      </c>
      <c r="E278" s="80" t="s">
        <v>640</v>
      </c>
      <c r="F278" s="81" t="s">
        <v>707</v>
      </c>
      <c r="G278" s="80">
        <v>600</v>
      </c>
      <c r="H278" s="82">
        <v>3962217</v>
      </c>
      <c r="I278" s="82">
        <v>3962217</v>
      </c>
      <c r="J278" s="71">
        <f t="shared" si="12"/>
        <v>100</v>
      </c>
    </row>
    <row r="279" spans="2:10" s="64" customFormat="1" ht="24">
      <c r="B279" s="93" t="s">
        <v>876</v>
      </c>
      <c r="C279" s="80" t="s">
        <v>519</v>
      </c>
      <c r="D279" s="80" t="s">
        <v>649</v>
      </c>
      <c r="E279" s="80" t="s">
        <v>640</v>
      </c>
      <c r="F279" s="81" t="s">
        <v>708</v>
      </c>
      <c r="G279" s="80"/>
      <c r="H279" s="82">
        <f>H280</f>
        <v>1194730</v>
      </c>
      <c r="I279" s="82">
        <f>I280</f>
        <v>1194730</v>
      </c>
      <c r="J279" s="71">
        <f t="shared" si="12"/>
        <v>100</v>
      </c>
    </row>
    <row r="280" spans="2:10" s="64" customFormat="1" ht="24">
      <c r="B280" s="93" t="s">
        <v>769</v>
      </c>
      <c r="C280" s="80" t="s">
        <v>519</v>
      </c>
      <c r="D280" s="80" t="s">
        <v>649</v>
      </c>
      <c r="E280" s="80" t="s">
        <v>640</v>
      </c>
      <c r="F280" s="81" t="s">
        <v>708</v>
      </c>
      <c r="G280" s="80">
        <v>600</v>
      </c>
      <c r="H280" s="82">
        <v>1194730</v>
      </c>
      <c r="I280" s="82">
        <v>1194730</v>
      </c>
      <c r="J280" s="71">
        <f t="shared" si="12"/>
        <v>100</v>
      </c>
    </row>
    <row r="281" spans="2:10" s="64" customFormat="1" ht="27" customHeight="1">
      <c r="B281" s="93" t="s">
        <v>1155</v>
      </c>
      <c r="C281" s="80" t="s">
        <v>519</v>
      </c>
      <c r="D281" s="80" t="s">
        <v>649</v>
      </c>
      <c r="E281" s="80" t="s">
        <v>640</v>
      </c>
      <c r="F281" s="81" t="s">
        <v>1154</v>
      </c>
      <c r="G281" s="80"/>
      <c r="H281" s="82">
        <f>H282</f>
        <v>808324</v>
      </c>
      <c r="I281" s="82">
        <f>I282</f>
        <v>808324</v>
      </c>
      <c r="J281" s="71">
        <f t="shared" si="12"/>
        <v>100</v>
      </c>
    </row>
    <row r="282" spans="2:10" s="64" customFormat="1" ht="24">
      <c r="B282" s="93" t="s">
        <v>769</v>
      </c>
      <c r="C282" s="80" t="s">
        <v>519</v>
      </c>
      <c r="D282" s="80" t="s">
        <v>649</v>
      </c>
      <c r="E282" s="80" t="s">
        <v>640</v>
      </c>
      <c r="F282" s="81" t="s">
        <v>1154</v>
      </c>
      <c r="G282" s="80" t="s">
        <v>978</v>
      </c>
      <c r="H282" s="82">
        <v>808324</v>
      </c>
      <c r="I282" s="82">
        <v>808324</v>
      </c>
      <c r="J282" s="71">
        <f t="shared" si="12"/>
        <v>100</v>
      </c>
    </row>
    <row r="283" spans="2:10">
      <c r="B283" s="93" t="s">
        <v>962</v>
      </c>
      <c r="C283" s="80" t="s">
        <v>519</v>
      </c>
      <c r="D283" s="80" t="s">
        <v>650</v>
      </c>
      <c r="E283" s="81"/>
      <c r="F283" s="81"/>
      <c r="G283" s="80"/>
      <c r="H283" s="82">
        <f>H284+H317</f>
        <v>45269441.510000005</v>
      </c>
      <c r="I283" s="82">
        <f>I284+I317</f>
        <v>45262574.630000003</v>
      </c>
      <c r="J283" s="71">
        <f t="shared" si="12"/>
        <v>99.984831091855895</v>
      </c>
    </row>
    <row r="284" spans="2:10">
      <c r="B284" s="93" t="s">
        <v>523</v>
      </c>
      <c r="C284" s="80" t="s">
        <v>519</v>
      </c>
      <c r="D284" s="80" t="s">
        <v>650</v>
      </c>
      <c r="E284" s="81" t="s">
        <v>638</v>
      </c>
      <c r="F284" s="81"/>
      <c r="G284" s="80"/>
      <c r="H284" s="82">
        <f>H285+H296+H301+H314</f>
        <v>41143384.510000005</v>
      </c>
      <c r="I284" s="82">
        <f>I285+I296+I301+I314</f>
        <v>41143384.510000005</v>
      </c>
      <c r="J284" s="71">
        <f t="shared" si="12"/>
        <v>100</v>
      </c>
    </row>
    <row r="285" spans="2:10" ht="31.5" customHeight="1">
      <c r="B285" s="93" t="s">
        <v>835</v>
      </c>
      <c r="C285" s="80" t="s">
        <v>519</v>
      </c>
      <c r="D285" s="80" t="s">
        <v>650</v>
      </c>
      <c r="E285" s="81" t="s">
        <v>638</v>
      </c>
      <c r="F285" s="81" t="s">
        <v>755</v>
      </c>
      <c r="G285" s="80"/>
      <c r="H285" s="82">
        <f>H286+H292+H288+H290+H294</f>
        <v>29370913.510000002</v>
      </c>
      <c r="I285" s="82">
        <f>I286+I292+I288+I290+I294</f>
        <v>29370913.510000002</v>
      </c>
      <c r="J285" s="71">
        <f t="shared" si="12"/>
        <v>100</v>
      </c>
    </row>
    <row r="286" spans="2:10" ht="21" customHeight="1">
      <c r="B286" s="93" t="s">
        <v>836</v>
      </c>
      <c r="C286" s="80" t="s">
        <v>519</v>
      </c>
      <c r="D286" s="80" t="s">
        <v>650</v>
      </c>
      <c r="E286" s="81" t="s">
        <v>638</v>
      </c>
      <c r="F286" s="81" t="s">
        <v>710</v>
      </c>
      <c r="G286" s="80"/>
      <c r="H286" s="82">
        <f>H287</f>
        <v>21898693.510000002</v>
      </c>
      <c r="I286" s="82">
        <f>I287</f>
        <v>21898693.510000002</v>
      </c>
      <c r="J286" s="71">
        <f t="shared" si="12"/>
        <v>100</v>
      </c>
    </row>
    <row r="287" spans="2:10" ht="24">
      <c r="B287" s="93" t="s">
        <v>769</v>
      </c>
      <c r="C287" s="80" t="s">
        <v>519</v>
      </c>
      <c r="D287" s="80" t="s">
        <v>650</v>
      </c>
      <c r="E287" s="81" t="s">
        <v>638</v>
      </c>
      <c r="F287" s="81" t="s">
        <v>710</v>
      </c>
      <c r="G287" s="80">
        <v>600</v>
      </c>
      <c r="H287" s="82">
        <v>21898693.510000002</v>
      </c>
      <c r="I287" s="82">
        <v>21898693.510000002</v>
      </c>
      <c r="J287" s="71">
        <f t="shared" si="12"/>
        <v>100</v>
      </c>
    </row>
    <row r="288" spans="2:10" ht="24">
      <c r="B288" s="93" t="s">
        <v>1157</v>
      </c>
      <c r="C288" s="80" t="s">
        <v>519</v>
      </c>
      <c r="D288" s="80" t="s">
        <v>650</v>
      </c>
      <c r="E288" s="81" t="s">
        <v>638</v>
      </c>
      <c r="F288" s="81" t="s">
        <v>1156</v>
      </c>
      <c r="G288" s="80"/>
      <c r="H288" s="82">
        <f>H289</f>
        <v>5645520</v>
      </c>
      <c r="I288" s="82">
        <f>I289</f>
        <v>5645520</v>
      </c>
      <c r="J288" s="71">
        <f t="shared" si="12"/>
        <v>100</v>
      </c>
    </row>
    <row r="289" spans="2:10" ht="24">
      <c r="B289" s="93" t="s">
        <v>769</v>
      </c>
      <c r="C289" s="80" t="s">
        <v>519</v>
      </c>
      <c r="D289" s="80" t="s">
        <v>650</v>
      </c>
      <c r="E289" s="81" t="s">
        <v>638</v>
      </c>
      <c r="F289" s="81" t="s">
        <v>1156</v>
      </c>
      <c r="G289" s="80" t="s">
        <v>978</v>
      </c>
      <c r="H289" s="82">
        <v>5645520</v>
      </c>
      <c r="I289" s="82">
        <v>5645520</v>
      </c>
      <c r="J289" s="71">
        <f t="shared" si="12"/>
        <v>100</v>
      </c>
    </row>
    <row r="290" spans="2:10" ht="30" customHeight="1">
      <c r="B290" s="93" t="s">
        <v>1157</v>
      </c>
      <c r="C290" s="80" t="s">
        <v>519</v>
      </c>
      <c r="D290" s="80" t="s">
        <v>650</v>
      </c>
      <c r="E290" s="81" t="s">
        <v>638</v>
      </c>
      <c r="F290" s="81" t="s">
        <v>1176</v>
      </c>
      <c r="G290" s="80"/>
      <c r="H290" s="82">
        <f>H291</f>
        <v>106300</v>
      </c>
      <c r="I290" s="82">
        <f>I291</f>
        <v>106300</v>
      </c>
      <c r="J290" s="71">
        <f t="shared" si="12"/>
        <v>100</v>
      </c>
    </row>
    <row r="291" spans="2:10" ht="20.25" customHeight="1">
      <c r="B291" s="93" t="s">
        <v>769</v>
      </c>
      <c r="C291" s="80" t="s">
        <v>519</v>
      </c>
      <c r="D291" s="80" t="s">
        <v>650</v>
      </c>
      <c r="E291" s="81" t="s">
        <v>638</v>
      </c>
      <c r="F291" s="81" t="s">
        <v>1176</v>
      </c>
      <c r="G291" s="80" t="s">
        <v>978</v>
      </c>
      <c r="H291" s="82">
        <v>106300</v>
      </c>
      <c r="I291" s="82">
        <v>106300</v>
      </c>
      <c r="J291" s="71">
        <f t="shared" si="12"/>
        <v>100</v>
      </c>
    </row>
    <row r="292" spans="2:10" s="64" customFormat="1" ht="22.5" customHeight="1">
      <c r="B292" s="93" t="s">
        <v>1123</v>
      </c>
      <c r="C292" s="69" t="s">
        <v>519</v>
      </c>
      <c r="D292" s="69" t="s">
        <v>650</v>
      </c>
      <c r="E292" s="70" t="s">
        <v>638</v>
      </c>
      <c r="F292" s="70" t="s">
        <v>1110</v>
      </c>
      <c r="G292" s="69"/>
      <c r="H292" s="71">
        <f>H293</f>
        <v>1634300</v>
      </c>
      <c r="I292" s="71">
        <f>I293</f>
        <v>1634300</v>
      </c>
      <c r="J292" s="71">
        <f t="shared" si="12"/>
        <v>100</v>
      </c>
    </row>
    <row r="293" spans="2:10" s="64" customFormat="1" ht="24">
      <c r="B293" s="93" t="s">
        <v>769</v>
      </c>
      <c r="C293" s="69" t="s">
        <v>519</v>
      </c>
      <c r="D293" s="69" t="s">
        <v>650</v>
      </c>
      <c r="E293" s="70" t="s">
        <v>638</v>
      </c>
      <c r="F293" s="70" t="s">
        <v>1110</v>
      </c>
      <c r="G293" s="69" t="s">
        <v>978</v>
      </c>
      <c r="H293" s="71">
        <v>1634300</v>
      </c>
      <c r="I293" s="71">
        <v>1634300</v>
      </c>
      <c r="J293" s="71">
        <f t="shared" si="12"/>
        <v>100</v>
      </c>
    </row>
    <row r="294" spans="2:10" s="64" customFormat="1" ht="48">
      <c r="B294" s="93" t="s">
        <v>1123</v>
      </c>
      <c r="C294" s="69" t="s">
        <v>519</v>
      </c>
      <c r="D294" s="69" t="s">
        <v>650</v>
      </c>
      <c r="E294" s="70" t="s">
        <v>638</v>
      </c>
      <c r="F294" s="70" t="s">
        <v>1186</v>
      </c>
      <c r="G294" s="69"/>
      <c r="H294" s="71">
        <f>H295</f>
        <v>86100</v>
      </c>
      <c r="I294" s="71">
        <f>I295</f>
        <v>86100</v>
      </c>
      <c r="J294" s="71">
        <f t="shared" si="12"/>
        <v>100</v>
      </c>
    </row>
    <row r="295" spans="2:10" s="64" customFormat="1" ht="24">
      <c r="B295" s="93" t="s">
        <v>769</v>
      </c>
      <c r="C295" s="69" t="s">
        <v>519</v>
      </c>
      <c r="D295" s="69" t="s">
        <v>650</v>
      </c>
      <c r="E295" s="70" t="s">
        <v>638</v>
      </c>
      <c r="F295" s="70" t="s">
        <v>1186</v>
      </c>
      <c r="G295" s="69" t="s">
        <v>978</v>
      </c>
      <c r="H295" s="71">
        <v>86100</v>
      </c>
      <c r="I295" s="71">
        <v>86100</v>
      </c>
      <c r="J295" s="71">
        <f t="shared" si="12"/>
        <v>100</v>
      </c>
    </row>
    <row r="296" spans="2:10" ht="23.25" customHeight="1">
      <c r="B296" s="93" t="s">
        <v>837</v>
      </c>
      <c r="C296" s="80" t="s">
        <v>519</v>
      </c>
      <c r="D296" s="80" t="s">
        <v>650</v>
      </c>
      <c r="E296" s="81" t="s">
        <v>638</v>
      </c>
      <c r="F296" s="81" t="s">
        <v>756</v>
      </c>
      <c r="G296" s="80"/>
      <c r="H296" s="82">
        <f>H297+H299</f>
        <v>478330</v>
      </c>
      <c r="I296" s="82">
        <f>I297+I299</f>
        <v>478330</v>
      </c>
      <c r="J296" s="71">
        <f t="shared" si="12"/>
        <v>100</v>
      </c>
    </row>
    <row r="297" spans="2:10" ht="21.75" customHeight="1">
      <c r="B297" s="93" t="s">
        <v>838</v>
      </c>
      <c r="C297" s="80" t="s">
        <v>519</v>
      </c>
      <c r="D297" s="80" t="s">
        <v>650</v>
      </c>
      <c r="E297" s="81" t="s">
        <v>638</v>
      </c>
      <c r="F297" s="81" t="s">
        <v>711</v>
      </c>
      <c r="G297" s="80"/>
      <c r="H297" s="82">
        <f>H298</f>
        <v>351000</v>
      </c>
      <c r="I297" s="82">
        <f>I298</f>
        <v>351000</v>
      </c>
      <c r="J297" s="71">
        <f t="shared" si="12"/>
        <v>100</v>
      </c>
    </row>
    <row r="298" spans="2:10" ht="24">
      <c r="B298" s="93" t="s">
        <v>769</v>
      </c>
      <c r="C298" s="80" t="s">
        <v>519</v>
      </c>
      <c r="D298" s="80" t="s">
        <v>650</v>
      </c>
      <c r="E298" s="81" t="s">
        <v>638</v>
      </c>
      <c r="F298" s="81" t="s">
        <v>711</v>
      </c>
      <c r="G298" s="80">
        <v>600</v>
      </c>
      <c r="H298" s="82">
        <v>351000</v>
      </c>
      <c r="I298" s="82">
        <v>351000</v>
      </c>
      <c r="J298" s="71">
        <f t="shared" si="12"/>
        <v>100</v>
      </c>
    </row>
    <row r="299" spans="2:10" ht="24">
      <c r="B299" s="93" t="s">
        <v>1157</v>
      </c>
      <c r="C299" s="80" t="s">
        <v>519</v>
      </c>
      <c r="D299" s="80" t="s">
        <v>650</v>
      </c>
      <c r="E299" s="81" t="s">
        <v>638</v>
      </c>
      <c r="F299" s="81" t="s">
        <v>1158</v>
      </c>
      <c r="G299" s="80"/>
      <c r="H299" s="82">
        <f>H300</f>
        <v>127330</v>
      </c>
      <c r="I299" s="82">
        <f>I300</f>
        <v>127330</v>
      </c>
      <c r="J299" s="71">
        <f t="shared" si="12"/>
        <v>100</v>
      </c>
    </row>
    <row r="300" spans="2:10" ht="24">
      <c r="B300" s="93" t="s">
        <v>769</v>
      </c>
      <c r="C300" s="80" t="s">
        <v>519</v>
      </c>
      <c r="D300" s="80" t="s">
        <v>650</v>
      </c>
      <c r="E300" s="81" t="s">
        <v>638</v>
      </c>
      <c r="F300" s="81" t="s">
        <v>1158</v>
      </c>
      <c r="G300" s="80" t="s">
        <v>978</v>
      </c>
      <c r="H300" s="82">
        <v>127330</v>
      </c>
      <c r="I300" s="82">
        <v>127330</v>
      </c>
      <c r="J300" s="71">
        <f t="shared" si="12"/>
        <v>100</v>
      </c>
    </row>
    <row r="301" spans="2:10" ht="25.5" customHeight="1">
      <c r="B301" s="93" t="s">
        <v>839</v>
      </c>
      <c r="C301" s="80" t="s">
        <v>519</v>
      </c>
      <c r="D301" s="80" t="s">
        <v>650</v>
      </c>
      <c r="E301" s="81" t="s">
        <v>638</v>
      </c>
      <c r="F301" s="81" t="s">
        <v>757</v>
      </c>
      <c r="G301" s="80"/>
      <c r="H301" s="82">
        <f>H302+H304+H308+H310+H306+H312</f>
        <v>11114141</v>
      </c>
      <c r="I301" s="82">
        <f>I302+I304+I308+I310+I306+I312</f>
        <v>11114141</v>
      </c>
      <c r="J301" s="71">
        <f t="shared" si="12"/>
        <v>100</v>
      </c>
    </row>
    <row r="302" spans="2:10" ht="24.75" customHeight="1">
      <c r="B302" s="93" t="s">
        <v>840</v>
      </c>
      <c r="C302" s="80" t="s">
        <v>519</v>
      </c>
      <c r="D302" s="80" t="s">
        <v>650</v>
      </c>
      <c r="E302" s="81" t="s">
        <v>638</v>
      </c>
      <c r="F302" s="81" t="s">
        <v>712</v>
      </c>
      <c r="G302" s="80"/>
      <c r="H302" s="82">
        <f>H303</f>
        <v>9245191</v>
      </c>
      <c r="I302" s="82">
        <f>I303</f>
        <v>9245191</v>
      </c>
      <c r="J302" s="71">
        <f t="shared" si="12"/>
        <v>100</v>
      </c>
    </row>
    <row r="303" spans="2:10" ht="24">
      <c r="B303" s="93" t="s">
        <v>769</v>
      </c>
      <c r="C303" s="80" t="s">
        <v>519</v>
      </c>
      <c r="D303" s="80" t="s">
        <v>650</v>
      </c>
      <c r="E303" s="81" t="s">
        <v>638</v>
      </c>
      <c r="F303" s="81" t="s">
        <v>712</v>
      </c>
      <c r="G303" s="80">
        <v>600</v>
      </c>
      <c r="H303" s="82">
        <v>9245191</v>
      </c>
      <c r="I303" s="82">
        <v>9245191</v>
      </c>
      <c r="J303" s="71">
        <f t="shared" si="12"/>
        <v>100</v>
      </c>
    </row>
    <row r="304" spans="2:10" s="64" customFormat="1" ht="25.5" customHeight="1">
      <c r="B304" s="93" t="s">
        <v>1157</v>
      </c>
      <c r="C304" s="69" t="s">
        <v>519</v>
      </c>
      <c r="D304" s="69" t="s">
        <v>650</v>
      </c>
      <c r="E304" s="70" t="s">
        <v>638</v>
      </c>
      <c r="F304" s="70" t="s">
        <v>1159</v>
      </c>
      <c r="G304" s="69"/>
      <c r="H304" s="71">
        <f>H305</f>
        <v>1691950</v>
      </c>
      <c r="I304" s="71">
        <f>I305</f>
        <v>1691950</v>
      </c>
      <c r="J304" s="71">
        <f t="shared" si="12"/>
        <v>100</v>
      </c>
    </row>
    <row r="305" spans="2:10" s="64" customFormat="1" ht="25.5" customHeight="1">
      <c r="B305" s="93" t="s">
        <v>769</v>
      </c>
      <c r="C305" s="69" t="s">
        <v>519</v>
      </c>
      <c r="D305" s="69" t="s">
        <v>650</v>
      </c>
      <c r="E305" s="70" t="s">
        <v>638</v>
      </c>
      <c r="F305" s="70" t="s">
        <v>1159</v>
      </c>
      <c r="G305" s="69" t="s">
        <v>978</v>
      </c>
      <c r="H305" s="71">
        <v>1691950</v>
      </c>
      <c r="I305" s="71">
        <v>1691950</v>
      </c>
      <c r="J305" s="71">
        <f t="shared" si="12"/>
        <v>100</v>
      </c>
    </row>
    <row r="306" spans="2:10" s="64" customFormat="1" ht="25.5" customHeight="1">
      <c r="B306" s="93" t="s">
        <v>1157</v>
      </c>
      <c r="C306" s="69" t="s">
        <v>519</v>
      </c>
      <c r="D306" s="69" t="s">
        <v>650</v>
      </c>
      <c r="E306" s="70" t="s">
        <v>638</v>
      </c>
      <c r="F306" s="70" t="s">
        <v>1183</v>
      </c>
      <c r="G306" s="69"/>
      <c r="H306" s="71">
        <f>H307</f>
        <v>31100</v>
      </c>
      <c r="I306" s="71">
        <f>I307</f>
        <v>31100</v>
      </c>
      <c r="J306" s="71">
        <f t="shared" si="12"/>
        <v>100</v>
      </c>
    </row>
    <row r="307" spans="2:10" s="64" customFormat="1" ht="25.5" customHeight="1">
      <c r="B307" s="93" t="s">
        <v>769</v>
      </c>
      <c r="C307" s="69" t="s">
        <v>519</v>
      </c>
      <c r="D307" s="69" t="s">
        <v>650</v>
      </c>
      <c r="E307" s="70" t="s">
        <v>638</v>
      </c>
      <c r="F307" s="70" t="s">
        <v>1183</v>
      </c>
      <c r="G307" s="69" t="s">
        <v>978</v>
      </c>
      <c r="H307" s="71">
        <v>31100</v>
      </c>
      <c r="I307" s="71">
        <v>31100</v>
      </c>
      <c r="J307" s="71">
        <f t="shared" si="12"/>
        <v>100</v>
      </c>
    </row>
    <row r="308" spans="2:10" s="64" customFormat="1" ht="23.25" hidden="1" customHeight="1">
      <c r="B308" s="93" t="s">
        <v>1162</v>
      </c>
      <c r="C308" s="69" t="s">
        <v>519</v>
      </c>
      <c r="D308" s="69" t="s">
        <v>650</v>
      </c>
      <c r="E308" s="70" t="s">
        <v>638</v>
      </c>
      <c r="F308" s="70" t="s">
        <v>1160</v>
      </c>
      <c r="G308" s="69"/>
      <c r="H308" s="71">
        <f>H309</f>
        <v>0</v>
      </c>
      <c r="I308" s="71">
        <f>I309</f>
        <v>0</v>
      </c>
      <c r="J308" s="71" t="e">
        <f t="shared" si="12"/>
        <v>#DIV/0!</v>
      </c>
    </row>
    <row r="309" spans="2:10" s="64" customFormat="1" ht="24" hidden="1">
      <c r="B309" s="93" t="s">
        <v>769</v>
      </c>
      <c r="C309" s="69" t="s">
        <v>519</v>
      </c>
      <c r="D309" s="69" t="s">
        <v>650</v>
      </c>
      <c r="E309" s="70" t="s">
        <v>638</v>
      </c>
      <c r="F309" s="70" t="s">
        <v>1160</v>
      </c>
      <c r="G309" s="69" t="s">
        <v>978</v>
      </c>
      <c r="H309" s="71">
        <v>0</v>
      </c>
      <c r="I309" s="71">
        <v>0</v>
      </c>
      <c r="J309" s="71" t="e">
        <f t="shared" si="12"/>
        <v>#DIV/0!</v>
      </c>
    </row>
    <row r="310" spans="2:10" s="64" customFormat="1">
      <c r="B310" s="93" t="s">
        <v>1162</v>
      </c>
      <c r="C310" s="69" t="s">
        <v>519</v>
      </c>
      <c r="D310" s="69" t="s">
        <v>650</v>
      </c>
      <c r="E310" s="70" t="s">
        <v>638</v>
      </c>
      <c r="F310" s="70" t="s">
        <v>1161</v>
      </c>
      <c r="G310" s="69"/>
      <c r="H310" s="71">
        <f>H311</f>
        <v>143600</v>
      </c>
      <c r="I310" s="71">
        <f>I311</f>
        <v>143600</v>
      </c>
      <c r="J310" s="71">
        <f t="shared" si="12"/>
        <v>100</v>
      </c>
    </row>
    <row r="311" spans="2:10" s="64" customFormat="1" ht="24">
      <c r="B311" s="93" t="s">
        <v>769</v>
      </c>
      <c r="C311" s="69" t="s">
        <v>519</v>
      </c>
      <c r="D311" s="69" t="s">
        <v>650</v>
      </c>
      <c r="E311" s="70" t="s">
        <v>638</v>
      </c>
      <c r="F311" s="70" t="s">
        <v>1161</v>
      </c>
      <c r="G311" s="69" t="s">
        <v>978</v>
      </c>
      <c r="H311" s="71">
        <v>143600</v>
      </c>
      <c r="I311" s="71">
        <v>143600</v>
      </c>
      <c r="J311" s="71">
        <f t="shared" si="12"/>
        <v>100</v>
      </c>
    </row>
    <row r="312" spans="2:10" s="64" customFormat="1">
      <c r="B312" s="93"/>
      <c r="C312" s="69" t="s">
        <v>519</v>
      </c>
      <c r="D312" s="69" t="s">
        <v>650</v>
      </c>
      <c r="E312" s="70" t="s">
        <v>638</v>
      </c>
      <c r="F312" s="70" t="s">
        <v>1187</v>
      </c>
      <c r="G312" s="69"/>
      <c r="H312" s="71">
        <f>H313</f>
        <v>2300</v>
      </c>
      <c r="I312" s="71">
        <f>I313</f>
        <v>2300</v>
      </c>
      <c r="J312" s="71">
        <f t="shared" si="12"/>
        <v>100</v>
      </c>
    </row>
    <row r="313" spans="2:10" s="64" customFormat="1">
      <c r="B313" s="93"/>
      <c r="C313" s="69" t="s">
        <v>519</v>
      </c>
      <c r="D313" s="69" t="s">
        <v>650</v>
      </c>
      <c r="E313" s="70" t="s">
        <v>638</v>
      </c>
      <c r="F313" s="70" t="s">
        <v>1187</v>
      </c>
      <c r="G313" s="69" t="s">
        <v>978</v>
      </c>
      <c r="H313" s="71">
        <v>2300</v>
      </c>
      <c r="I313" s="71">
        <v>2300</v>
      </c>
      <c r="J313" s="71">
        <f t="shared" si="12"/>
        <v>100</v>
      </c>
    </row>
    <row r="314" spans="2:10" s="64" customFormat="1" ht="24">
      <c r="B314" s="93" t="s">
        <v>1084</v>
      </c>
      <c r="C314" s="69" t="s">
        <v>519</v>
      </c>
      <c r="D314" s="69" t="s">
        <v>650</v>
      </c>
      <c r="E314" s="70" t="s">
        <v>638</v>
      </c>
      <c r="F314" s="70" t="s">
        <v>1069</v>
      </c>
      <c r="G314" s="69"/>
      <c r="H314" s="71">
        <f>H315</f>
        <v>180000</v>
      </c>
      <c r="I314" s="71">
        <f>I315</f>
        <v>180000</v>
      </c>
      <c r="J314" s="71">
        <f t="shared" si="12"/>
        <v>100</v>
      </c>
    </row>
    <row r="315" spans="2:10" s="64" customFormat="1" ht="24">
      <c r="B315" s="93" t="s">
        <v>1086</v>
      </c>
      <c r="C315" s="69" t="s">
        <v>519</v>
      </c>
      <c r="D315" s="69" t="s">
        <v>650</v>
      </c>
      <c r="E315" s="70" t="s">
        <v>638</v>
      </c>
      <c r="F315" s="70" t="s">
        <v>1070</v>
      </c>
      <c r="G315" s="69"/>
      <c r="H315" s="71">
        <f>H316</f>
        <v>180000</v>
      </c>
      <c r="I315" s="71">
        <f>I316</f>
        <v>180000</v>
      </c>
      <c r="J315" s="71">
        <f t="shared" si="12"/>
        <v>100</v>
      </c>
    </row>
    <row r="316" spans="2:10" s="64" customFormat="1" ht="24">
      <c r="B316" s="93" t="s">
        <v>769</v>
      </c>
      <c r="C316" s="69" t="s">
        <v>519</v>
      </c>
      <c r="D316" s="69" t="s">
        <v>650</v>
      </c>
      <c r="E316" s="70" t="s">
        <v>638</v>
      </c>
      <c r="F316" s="70" t="s">
        <v>1070</v>
      </c>
      <c r="G316" s="69" t="s">
        <v>978</v>
      </c>
      <c r="H316" s="71">
        <v>180000</v>
      </c>
      <c r="I316" s="71">
        <v>180000</v>
      </c>
      <c r="J316" s="71">
        <f t="shared" si="12"/>
        <v>100</v>
      </c>
    </row>
    <row r="317" spans="2:10">
      <c r="B317" s="93" t="s">
        <v>394</v>
      </c>
      <c r="C317" s="80" t="s">
        <v>519</v>
      </c>
      <c r="D317" s="80" t="s">
        <v>650</v>
      </c>
      <c r="E317" s="81" t="s">
        <v>641</v>
      </c>
      <c r="F317" s="81"/>
      <c r="G317" s="80"/>
      <c r="H317" s="82">
        <f>H321+H318</f>
        <v>4126057</v>
      </c>
      <c r="I317" s="82">
        <f>I321+I318</f>
        <v>4119190.12</v>
      </c>
      <c r="J317" s="71">
        <f t="shared" si="12"/>
        <v>99.833572827520328</v>
      </c>
    </row>
    <row r="318" spans="2:10" ht="36">
      <c r="B318" s="93" t="s">
        <v>841</v>
      </c>
      <c r="C318" s="80" t="s">
        <v>519</v>
      </c>
      <c r="D318" s="80" t="s">
        <v>650</v>
      </c>
      <c r="E318" s="81" t="s">
        <v>641</v>
      </c>
      <c r="F318" s="81" t="s">
        <v>764</v>
      </c>
      <c r="G318" s="80"/>
      <c r="H318" s="82">
        <f>H319</f>
        <v>132030</v>
      </c>
      <c r="I318" s="82">
        <f>I319</f>
        <v>132030</v>
      </c>
      <c r="J318" s="71">
        <f t="shared" si="12"/>
        <v>100</v>
      </c>
    </row>
    <row r="319" spans="2:10" ht="24">
      <c r="B319" s="93" t="s">
        <v>842</v>
      </c>
      <c r="C319" s="80" t="s">
        <v>519</v>
      </c>
      <c r="D319" s="80" t="s">
        <v>650</v>
      </c>
      <c r="E319" s="81" t="s">
        <v>641</v>
      </c>
      <c r="F319" s="81" t="s">
        <v>804</v>
      </c>
      <c r="G319" s="80"/>
      <c r="H319" s="82">
        <f>H320</f>
        <v>132030</v>
      </c>
      <c r="I319" s="82">
        <f>I320</f>
        <v>132030</v>
      </c>
      <c r="J319" s="71">
        <f t="shared" si="12"/>
        <v>100</v>
      </c>
    </row>
    <row r="320" spans="2:10" ht="24">
      <c r="B320" s="93" t="s">
        <v>768</v>
      </c>
      <c r="C320" s="80" t="s">
        <v>519</v>
      </c>
      <c r="D320" s="80" t="s">
        <v>650</v>
      </c>
      <c r="E320" s="81" t="s">
        <v>641</v>
      </c>
      <c r="F320" s="81" t="s">
        <v>804</v>
      </c>
      <c r="G320" s="80" t="s">
        <v>976</v>
      </c>
      <c r="H320" s="82">
        <v>132030</v>
      </c>
      <c r="I320" s="82">
        <v>132030</v>
      </c>
      <c r="J320" s="71">
        <f t="shared" si="12"/>
        <v>100</v>
      </c>
    </row>
    <row r="321" spans="2:11" ht="24">
      <c r="B321" s="93" t="s">
        <v>844</v>
      </c>
      <c r="C321" s="80" t="s">
        <v>519</v>
      </c>
      <c r="D321" s="80" t="s">
        <v>650</v>
      </c>
      <c r="E321" s="81" t="s">
        <v>641</v>
      </c>
      <c r="F321" s="81" t="s">
        <v>794</v>
      </c>
      <c r="G321" s="80"/>
      <c r="H321" s="82">
        <f>H322+H329+H325</f>
        <v>3994027</v>
      </c>
      <c r="I321" s="82">
        <f>I322+I329+I325</f>
        <v>3987160.12</v>
      </c>
      <c r="J321" s="71">
        <f t="shared" si="12"/>
        <v>99.828071267420086</v>
      </c>
    </row>
    <row r="322" spans="2:11">
      <c r="B322" s="93" t="s">
        <v>845</v>
      </c>
      <c r="C322" s="80" t="s">
        <v>519</v>
      </c>
      <c r="D322" s="80" t="s">
        <v>650</v>
      </c>
      <c r="E322" s="81" t="s">
        <v>641</v>
      </c>
      <c r="F322" s="81" t="s">
        <v>795</v>
      </c>
      <c r="G322" s="80"/>
      <c r="H322" s="82">
        <f>H323</f>
        <v>838900</v>
      </c>
      <c r="I322" s="82">
        <f>I323</f>
        <v>838675.13000000012</v>
      </c>
      <c r="J322" s="71">
        <f t="shared" si="12"/>
        <v>99.973194659673396</v>
      </c>
    </row>
    <row r="323" spans="2:11">
      <c r="B323" s="93" t="s">
        <v>846</v>
      </c>
      <c r="C323" s="80" t="s">
        <v>519</v>
      </c>
      <c r="D323" s="80" t="s">
        <v>650</v>
      </c>
      <c r="E323" s="81" t="s">
        <v>641</v>
      </c>
      <c r="F323" s="81" t="s">
        <v>796</v>
      </c>
      <c r="G323" s="80"/>
      <c r="H323" s="82">
        <f>H324</f>
        <v>838900</v>
      </c>
      <c r="I323" s="82">
        <f>I324</f>
        <v>838675.13000000012</v>
      </c>
      <c r="J323" s="71">
        <f t="shared" si="12"/>
        <v>99.973194659673396</v>
      </c>
    </row>
    <row r="324" spans="2:11" ht="48">
      <c r="B324" s="93" t="s">
        <v>767</v>
      </c>
      <c r="C324" s="80" t="s">
        <v>519</v>
      </c>
      <c r="D324" s="80" t="s">
        <v>650</v>
      </c>
      <c r="E324" s="81" t="s">
        <v>641</v>
      </c>
      <c r="F324" s="81" t="s">
        <v>796</v>
      </c>
      <c r="G324" s="80">
        <v>100</v>
      </c>
      <c r="H324" s="82">
        <v>838900</v>
      </c>
      <c r="I324" s="71">
        <f>646851.18+191823.95</f>
        <v>838675.13000000012</v>
      </c>
      <c r="J324" s="71">
        <f t="shared" si="12"/>
        <v>99.973194659673396</v>
      </c>
    </row>
    <row r="325" spans="2:11" ht="36">
      <c r="B325" s="93" t="s">
        <v>1163</v>
      </c>
      <c r="C325" s="80" t="s">
        <v>519</v>
      </c>
      <c r="D325" s="80" t="s">
        <v>650</v>
      </c>
      <c r="E325" s="81" t="s">
        <v>641</v>
      </c>
      <c r="F325" s="81" t="s">
        <v>1166</v>
      </c>
      <c r="G325" s="80"/>
      <c r="H325" s="82">
        <f>H326</f>
        <v>2161795.7000000002</v>
      </c>
      <c r="I325" s="82">
        <f>I326</f>
        <v>2158794.7800000003</v>
      </c>
      <c r="J325" s="71">
        <f t="shared" ref="J325:J388" si="15">I325/H325*100</f>
        <v>99.861183922236506</v>
      </c>
    </row>
    <row r="326" spans="2:11" ht="36">
      <c r="B326" s="93" t="s">
        <v>1164</v>
      </c>
      <c r="C326" s="80" t="s">
        <v>519</v>
      </c>
      <c r="D326" s="80" t="s">
        <v>650</v>
      </c>
      <c r="E326" s="81" t="s">
        <v>641</v>
      </c>
      <c r="F326" s="81" t="s">
        <v>1165</v>
      </c>
      <c r="G326" s="80"/>
      <c r="H326" s="82">
        <f>H327+H328</f>
        <v>2161795.7000000002</v>
      </c>
      <c r="I326" s="82">
        <f>I327+I328</f>
        <v>2158794.7800000003</v>
      </c>
      <c r="J326" s="71">
        <f t="shared" si="15"/>
        <v>99.861183922236506</v>
      </c>
    </row>
    <row r="327" spans="2:11" ht="48">
      <c r="B327" s="93" t="s">
        <v>767</v>
      </c>
      <c r="C327" s="80" t="s">
        <v>519</v>
      </c>
      <c r="D327" s="80" t="s">
        <v>650</v>
      </c>
      <c r="E327" s="81" t="s">
        <v>641</v>
      </c>
      <c r="F327" s="81" t="s">
        <v>1165</v>
      </c>
      <c r="G327" s="80" t="s">
        <v>735</v>
      </c>
      <c r="H327" s="82">
        <v>1940919.78</v>
      </c>
      <c r="I327" s="82">
        <v>1940919.78</v>
      </c>
      <c r="J327" s="71">
        <f t="shared" si="15"/>
        <v>100</v>
      </c>
    </row>
    <row r="328" spans="2:11" ht="24">
      <c r="B328" s="93" t="s">
        <v>768</v>
      </c>
      <c r="C328" s="80" t="s">
        <v>519</v>
      </c>
      <c r="D328" s="80" t="s">
        <v>650</v>
      </c>
      <c r="E328" s="81" t="s">
        <v>641</v>
      </c>
      <c r="F328" s="81" t="s">
        <v>1165</v>
      </c>
      <c r="G328" s="80" t="s">
        <v>976</v>
      </c>
      <c r="H328" s="82">
        <v>220875.92</v>
      </c>
      <c r="I328" s="71">
        <f>93600+124275</f>
        <v>217875</v>
      </c>
      <c r="J328" s="71">
        <f t="shared" si="15"/>
        <v>98.641354838499367</v>
      </c>
    </row>
    <row r="329" spans="2:11" ht="24">
      <c r="B329" s="93" t="s">
        <v>847</v>
      </c>
      <c r="C329" s="80" t="s">
        <v>519</v>
      </c>
      <c r="D329" s="80" t="s">
        <v>650</v>
      </c>
      <c r="E329" s="81" t="s">
        <v>641</v>
      </c>
      <c r="F329" s="81" t="s">
        <v>797</v>
      </c>
      <c r="G329" s="80"/>
      <c r="H329" s="82">
        <f>H330</f>
        <v>993331.29999999993</v>
      </c>
      <c r="I329" s="82">
        <f>I330</f>
        <v>989690.21</v>
      </c>
      <c r="J329" s="71">
        <f t="shared" si="15"/>
        <v>99.633446565108741</v>
      </c>
    </row>
    <row r="330" spans="2:11" ht="24">
      <c r="B330" s="93" t="s">
        <v>848</v>
      </c>
      <c r="C330" s="80" t="s">
        <v>519</v>
      </c>
      <c r="D330" s="80" t="s">
        <v>650</v>
      </c>
      <c r="E330" s="81" t="s">
        <v>641</v>
      </c>
      <c r="F330" s="81" t="s">
        <v>798</v>
      </c>
      <c r="G330" s="80"/>
      <c r="H330" s="82">
        <f>H331+H332+H333</f>
        <v>993331.29999999993</v>
      </c>
      <c r="I330" s="82">
        <f>I331+I332+I333</f>
        <v>989690.21</v>
      </c>
      <c r="J330" s="71">
        <f t="shared" si="15"/>
        <v>99.633446565108741</v>
      </c>
    </row>
    <row r="331" spans="2:11" ht="24" customHeight="1">
      <c r="B331" s="93" t="s">
        <v>767</v>
      </c>
      <c r="C331" s="80" t="s">
        <v>519</v>
      </c>
      <c r="D331" s="80" t="s">
        <v>650</v>
      </c>
      <c r="E331" s="81" t="s">
        <v>641</v>
      </c>
      <c r="F331" s="81" t="s">
        <v>798</v>
      </c>
      <c r="G331" s="80">
        <v>100</v>
      </c>
      <c r="H331" s="82">
        <v>841830.22</v>
      </c>
      <c r="I331" s="71">
        <f>638939.84+10000+192890.38</f>
        <v>841830.22</v>
      </c>
      <c r="J331" s="71">
        <f t="shared" si="15"/>
        <v>100</v>
      </c>
    </row>
    <row r="332" spans="2:11" ht="24">
      <c r="B332" s="93" t="s">
        <v>768</v>
      </c>
      <c r="C332" s="80" t="s">
        <v>519</v>
      </c>
      <c r="D332" s="80" t="s">
        <v>650</v>
      </c>
      <c r="E332" s="81" t="s">
        <v>641</v>
      </c>
      <c r="F332" s="81" t="s">
        <v>798</v>
      </c>
      <c r="G332" s="80">
        <v>200</v>
      </c>
      <c r="H332" s="82">
        <v>116901.08</v>
      </c>
      <c r="I332" s="71">
        <f>73260.08+43641</f>
        <v>116901.08</v>
      </c>
      <c r="J332" s="71">
        <f t="shared" si="15"/>
        <v>100</v>
      </c>
    </row>
    <row r="333" spans="2:11" ht="20.25" customHeight="1">
      <c r="B333" s="93" t="s">
        <v>771</v>
      </c>
      <c r="C333" s="80" t="s">
        <v>519</v>
      </c>
      <c r="D333" s="80" t="s">
        <v>650</v>
      </c>
      <c r="E333" s="81" t="s">
        <v>641</v>
      </c>
      <c r="F333" s="81" t="s">
        <v>798</v>
      </c>
      <c r="G333" s="80">
        <v>800</v>
      </c>
      <c r="H333" s="82">
        <v>34600</v>
      </c>
      <c r="I333" s="71">
        <f>23892.54+681.5+6384.87</f>
        <v>30958.91</v>
      </c>
      <c r="J333" s="71">
        <f t="shared" si="15"/>
        <v>89.476618497109826</v>
      </c>
    </row>
    <row r="334" spans="2:11" ht="34.200000000000003">
      <c r="B334" s="84" t="s">
        <v>651</v>
      </c>
      <c r="C334" s="77" t="s">
        <v>537</v>
      </c>
      <c r="D334" s="78"/>
      <c r="E334" s="78"/>
      <c r="F334" s="78"/>
      <c r="G334" s="78"/>
      <c r="H334" s="79">
        <f>H336+H371+H447+H454+H484+H418</f>
        <v>431257406.19999993</v>
      </c>
      <c r="I334" s="79">
        <f>I336+I371+I447+I454+I484+I418</f>
        <v>427901753.53000009</v>
      </c>
      <c r="J334" s="79">
        <f>I334/H334*100</f>
        <v>99.221891004825167</v>
      </c>
      <c r="K334" s="101"/>
    </row>
    <row r="335" spans="2:11">
      <c r="B335" s="93" t="s">
        <v>957</v>
      </c>
      <c r="C335" s="80" t="s">
        <v>537</v>
      </c>
      <c r="D335" s="80" t="s">
        <v>649</v>
      </c>
      <c r="E335" s="81"/>
      <c r="F335" s="81"/>
      <c r="G335" s="80"/>
      <c r="H335" s="82">
        <f>H336+H371+H447+H454+H418</f>
        <v>427466706.19999993</v>
      </c>
      <c r="I335" s="82">
        <f>I336+I371+I447+I454+I418</f>
        <v>425109697.13000011</v>
      </c>
      <c r="J335" s="71">
        <f t="shared" si="15"/>
        <v>99.44860990673341</v>
      </c>
    </row>
    <row r="336" spans="2:11">
      <c r="B336" s="93" t="s">
        <v>393</v>
      </c>
      <c r="C336" s="80" t="s">
        <v>537</v>
      </c>
      <c r="D336" s="80" t="s">
        <v>649</v>
      </c>
      <c r="E336" s="81" t="s">
        <v>638</v>
      </c>
      <c r="F336" s="81"/>
      <c r="G336" s="80"/>
      <c r="H336" s="82">
        <f>H337+H351+H344+H356+H363+H368</f>
        <v>107777932.45</v>
      </c>
      <c r="I336" s="82">
        <f>I337+I351+I344+I356+I363+I368</f>
        <v>106589232.03999999</v>
      </c>
      <c r="J336" s="71">
        <f t="shared" si="15"/>
        <v>98.89708367661305</v>
      </c>
    </row>
    <row r="337" spans="2:10">
      <c r="B337" s="93" t="s">
        <v>1082</v>
      </c>
      <c r="C337" s="80" t="s">
        <v>537</v>
      </c>
      <c r="D337" s="80" t="s">
        <v>649</v>
      </c>
      <c r="E337" s="81" t="s">
        <v>638</v>
      </c>
      <c r="F337" s="81" t="s">
        <v>759</v>
      </c>
      <c r="G337" s="80"/>
      <c r="H337" s="82">
        <f>H338+H340+H342</f>
        <v>83029931.450000003</v>
      </c>
      <c r="I337" s="82">
        <f>I338+I340+I342</f>
        <v>81935952.039999992</v>
      </c>
      <c r="J337" s="71">
        <f t="shared" si="15"/>
        <v>98.682427660850479</v>
      </c>
    </row>
    <row r="338" spans="2:10">
      <c r="B338" s="93" t="s">
        <v>856</v>
      </c>
      <c r="C338" s="80" t="s">
        <v>537</v>
      </c>
      <c r="D338" s="80" t="s">
        <v>649</v>
      </c>
      <c r="E338" s="81" t="s">
        <v>638</v>
      </c>
      <c r="F338" s="81" t="s">
        <v>716</v>
      </c>
      <c r="G338" s="80"/>
      <c r="H338" s="82">
        <f>H339</f>
        <v>33564941.450000003</v>
      </c>
      <c r="I338" s="82">
        <f>I339</f>
        <v>32519864.469999999</v>
      </c>
      <c r="J338" s="71">
        <f t="shared" si="15"/>
        <v>96.886403089495019</v>
      </c>
    </row>
    <row r="339" spans="2:10" ht="28.5" customHeight="1">
      <c r="B339" s="93" t="s">
        <v>769</v>
      </c>
      <c r="C339" s="80" t="s">
        <v>537</v>
      </c>
      <c r="D339" s="80" t="s">
        <v>649</v>
      </c>
      <c r="E339" s="81" t="s">
        <v>638</v>
      </c>
      <c r="F339" s="81" t="s">
        <v>716</v>
      </c>
      <c r="G339" s="80">
        <v>600</v>
      </c>
      <c r="H339" s="82">
        <v>33564941.450000003</v>
      </c>
      <c r="I339" s="71">
        <f>32399067.22+120797.25</f>
        <v>32519864.469999999</v>
      </c>
      <c r="J339" s="71">
        <f t="shared" si="15"/>
        <v>96.886403089495019</v>
      </c>
    </row>
    <row r="340" spans="2:10" ht="24" customHeight="1">
      <c r="B340" s="103" t="s">
        <v>858</v>
      </c>
      <c r="C340" s="80" t="s">
        <v>537</v>
      </c>
      <c r="D340" s="80" t="s">
        <v>649</v>
      </c>
      <c r="E340" s="81" t="s">
        <v>638</v>
      </c>
      <c r="F340" s="81" t="s">
        <v>717</v>
      </c>
      <c r="G340" s="80"/>
      <c r="H340" s="82">
        <f>H341</f>
        <v>49368990</v>
      </c>
      <c r="I340" s="82">
        <f>I341</f>
        <v>49368990</v>
      </c>
      <c r="J340" s="71">
        <f t="shared" si="15"/>
        <v>100</v>
      </c>
    </row>
    <row r="341" spans="2:10" ht="22.5" customHeight="1">
      <c r="B341" s="93" t="s">
        <v>769</v>
      </c>
      <c r="C341" s="80" t="s">
        <v>537</v>
      </c>
      <c r="D341" s="80" t="s">
        <v>649</v>
      </c>
      <c r="E341" s="81" t="s">
        <v>638</v>
      </c>
      <c r="F341" s="81" t="s">
        <v>717</v>
      </c>
      <c r="G341" s="80">
        <v>600</v>
      </c>
      <c r="H341" s="82">
        <v>49368990</v>
      </c>
      <c r="I341" s="71">
        <v>49368990</v>
      </c>
      <c r="J341" s="71">
        <f t="shared" si="15"/>
        <v>100</v>
      </c>
    </row>
    <row r="342" spans="2:10" s="64" customFormat="1" ht="24">
      <c r="B342" s="93" t="s">
        <v>859</v>
      </c>
      <c r="C342" s="69" t="s">
        <v>537</v>
      </c>
      <c r="D342" s="69" t="s">
        <v>649</v>
      </c>
      <c r="E342" s="70" t="s">
        <v>638</v>
      </c>
      <c r="F342" s="70" t="s">
        <v>718</v>
      </c>
      <c r="G342" s="69"/>
      <c r="H342" s="71">
        <f>H343</f>
        <v>96000</v>
      </c>
      <c r="I342" s="71">
        <f>I343</f>
        <v>47097.57</v>
      </c>
      <c r="J342" s="71">
        <f t="shared" si="15"/>
        <v>49.059968749999996</v>
      </c>
    </row>
    <row r="343" spans="2:10" s="64" customFormat="1" ht="26.25" customHeight="1">
      <c r="B343" s="93" t="s">
        <v>769</v>
      </c>
      <c r="C343" s="69" t="s">
        <v>537</v>
      </c>
      <c r="D343" s="69" t="s">
        <v>649</v>
      </c>
      <c r="E343" s="70" t="s">
        <v>638</v>
      </c>
      <c r="F343" s="70" t="s">
        <v>718</v>
      </c>
      <c r="G343" s="69">
        <v>600</v>
      </c>
      <c r="H343" s="71">
        <v>96000</v>
      </c>
      <c r="I343" s="71">
        <v>47097.57</v>
      </c>
      <c r="J343" s="71">
        <f t="shared" si="15"/>
        <v>49.059968749999996</v>
      </c>
    </row>
    <row r="344" spans="2:10" s="64" customFormat="1" ht="24" customHeight="1">
      <c r="B344" s="93" t="s">
        <v>869</v>
      </c>
      <c r="C344" s="69" t="s">
        <v>537</v>
      </c>
      <c r="D344" s="69" t="s">
        <v>649</v>
      </c>
      <c r="E344" s="70" t="s">
        <v>638</v>
      </c>
      <c r="F344" s="70" t="s">
        <v>738</v>
      </c>
      <c r="G344" s="69"/>
      <c r="H344" s="71">
        <f>H345+H347+H349</f>
        <v>21691957</v>
      </c>
      <c r="I344" s="71">
        <f>I345+I347+I349</f>
        <v>21655957</v>
      </c>
      <c r="J344" s="71">
        <f t="shared" si="15"/>
        <v>99.834039870169391</v>
      </c>
    </row>
    <row r="345" spans="2:10" s="64" customFormat="1" ht="27.75" customHeight="1">
      <c r="B345" s="93" t="s">
        <v>987</v>
      </c>
      <c r="C345" s="69" t="s">
        <v>537</v>
      </c>
      <c r="D345" s="69" t="s">
        <v>649</v>
      </c>
      <c r="E345" s="70" t="s">
        <v>638</v>
      </c>
      <c r="F345" s="70" t="s">
        <v>983</v>
      </c>
      <c r="G345" s="69"/>
      <c r="H345" s="71">
        <f>H346</f>
        <v>2199039</v>
      </c>
      <c r="I345" s="71">
        <f>I346</f>
        <v>2199039</v>
      </c>
      <c r="J345" s="71">
        <f t="shared" si="15"/>
        <v>100</v>
      </c>
    </row>
    <row r="346" spans="2:10" s="64" customFormat="1" ht="24">
      <c r="B346" s="93" t="s">
        <v>769</v>
      </c>
      <c r="C346" s="69" t="s">
        <v>537</v>
      </c>
      <c r="D346" s="69" t="s">
        <v>649</v>
      </c>
      <c r="E346" s="70" t="s">
        <v>638</v>
      </c>
      <c r="F346" s="70" t="s">
        <v>983</v>
      </c>
      <c r="G346" s="69" t="s">
        <v>978</v>
      </c>
      <c r="H346" s="71">
        <v>2199039</v>
      </c>
      <c r="I346" s="71">
        <v>2199039</v>
      </c>
      <c r="J346" s="71">
        <f t="shared" si="15"/>
        <v>100</v>
      </c>
    </row>
    <row r="347" spans="2:10" s="64" customFormat="1" ht="24">
      <c r="B347" s="93" t="s">
        <v>1006</v>
      </c>
      <c r="C347" s="69" t="s">
        <v>537</v>
      </c>
      <c r="D347" s="69" t="s">
        <v>649</v>
      </c>
      <c r="E347" s="70" t="s">
        <v>638</v>
      </c>
      <c r="F347" s="70" t="s">
        <v>1113</v>
      </c>
      <c r="G347" s="69"/>
      <c r="H347" s="71">
        <f>H348</f>
        <v>19200000</v>
      </c>
      <c r="I347" s="71">
        <f>I348</f>
        <v>19200000</v>
      </c>
      <c r="J347" s="71">
        <f t="shared" si="15"/>
        <v>100</v>
      </c>
    </row>
    <row r="348" spans="2:10" s="64" customFormat="1" ht="24">
      <c r="B348" s="93" t="s">
        <v>769</v>
      </c>
      <c r="C348" s="69" t="s">
        <v>537</v>
      </c>
      <c r="D348" s="69" t="s">
        <v>649</v>
      </c>
      <c r="E348" s="70" t="s">
        <v>638</v>
      </c>
      <c r="F348" s="70" t="s">
        <v>1113</v>
      </c>
      <c r="G348" s="69" t="s">
        <v>978</v>
      </c>
      <c r="H348" s="71">
        <v>19200000</v>
      </c>
      <c r="I348" s="71">
        <v>19200000</v>
      </c>
      <c r="J348" s="71">
        <f t="shared" si="15"/>
        <v>100</v>
      </c>
    </row>
    <row r="349" spans="2:10" s="64" customFormat="1" ht="24">
      <c r="B349" s="93" t="s">
        <v>1006</v>
      </c>
      <c r="C349" s="69" t="s">
        <v>537</v>
      </c>
      <c r="D349" s="69" t="s">
        <v>649</v>
      </c>
      <c r="E349" s="70" t="s">
        <v>638</v>
      </c>
      <c r="F349" s="70" t="s">
        <v>1114</v>
      </c>
      <c r="G349" s="69"/>
      <c r="H349" s="71">
        <f>H350</f>
        <v>292918</v>
      </c>
      <c r="I349" s="71">
        <f>I350</f>
        <v>256918</v>
      </c>
      <c r="J349" s="71">
        <f t="shared" si="15"/>
        <v>87.709871021924229</v>
      </c>
    </row>
    <row r="350" spans="2:10" s="64" customFormat="1" ht="24">
      <c r="B350" s="93" t="s">
        <v>769</v>
      </c>
      <c r="C350" s="69" t="s">
        <v>537</v>
      </c>
      <c r="D350" s="69" t="s">
        <v>649</v>
      </c>
      <c r="E350" s="70" t="s">
        <v>638</v>
      </c>
      <c r="F350" s="70" t="s">
        <v>1184</v>
      </c>
      <c r="G350" s="69" t="s">
        <v>978</v>
      </c>
      <c r="H350" s="71">
        <v>292918</v>
      </c>
      <c r="I350" s="71">
        <v>256918</v>
      </c>
      <c r="J350" s="71">
        <f t="shared" si="15"/>
        <v>87.709871021924229</v>
      </c>
    </row>
    <row r="351" spans="2:10" ht="50.25" customHeight="1">
      <c r="B351" s="93" t="s">
        <v>879</v>
      </c>
      <c r="C351" s="80" t="s">
        <v>537</v>
      </c>
      <c r="D351" s="80" t="s">
        <v>649</v>
      </c>
      <c r="E351" s="81" t="s">
        <v>638</v>
      </c>
      <c r="F351" s="81" t="s">
        <v>762</v>
      </c>
      <c r="G351" s="80"/>
      <c r="H351" s="82">
        <f>H354+H352</f>
        <v>1500964</v>
      </c>
      <c r="I351" s="82">
        <f>I354+I352</f>
        <v>1442243</v>
      </c>
      <c r="J351" s="71">
        <f t="shared" si="15"/>
        <v>96.087780919462432</v>
      </c>
    </row>
    <row r="352" spans="2:10" ht="24" customHeight="1">
      <c r="B352" s="93" t="s">
        <v>880</v>
      </c>
      <c r="C352" s="80" t="s">
        <v>537</v>
      </c>
      <c r="D352" s="80" t="s">
        <v>649</v>
      </c>
      <c r="E352" s="81" t="s">
        <v>638</v>
      </c>
      <c r="F352" s="81" t="s">
        <v>724</v>
      </c>
      <c r="G352" s="80"/>
      <c r="H352" s="82">
        <f>H353</f>
        <v>316154</v>
      </c>
      <c r="I352" s="82">
        <f>I353</f>
        <v>316154</v>
      </c>
      <c r="J352" s="71">
        <f t="shared" si="15"/>
        <v>100</v>
      </c>
    </row>
    <row r="353" spans="2:10" ht="24" customHeight="1">
      <c r="B353" s="93" t="s">
        <v>769</v>
      </c>
      <c r="C353" s="80" t="s">
        <v>537</v>
      </c>
      <c r="D353" s="80" t="s">
        <v>649</v>
      </c>
      <c r="E353" s="81" t="s">
        <v>638</v>
      </c>
      <c r="F353" s="81" t="s">
        <v>724</v>
      </c>
      <c r="G353" s="80" t="s">
        <v>978</v>
      </c>
      <c r="H353" s="82">
        <v>316154</v>
      </c>
      <c r="I353" s="82">
        <v>316154</v>
      </c>
      <c r="J353" s="71">
        <f t="shared" si="15"/>
        <v>100</v>
      </c>
    </row>
    <row r="354" spans="2:10" ht="24" customHeight="1">
      <c r="B354" s="93" t="s">
        <v>997</v>
      </c>
      <c r="C354" s="80" t="s">
        <v>537</v>
      </c>
      <c r="D354" s="80" t="s">
        <v>649</v>
      </c>
      <c r="E354" s="81" t="s">
        <v>638</v>
      </c>
      <c r="F354" s="81" t="s">
        <v>991</v>
      </c>
      <c r="G354" s="80"/>
      <c r="H354" s="82">
        <f>H355</f>
        <v>1184810</v>
      </c>
      <c r="I354" s="82">
        <f>I355</f>
        <v>1126089</v>
      </c>
      <c r="J354" s="71">
        <f t="shared" si="15"/>
        <v>95.04384669271866</v>
      </c>
    </row>
    <row r="355" spans="2:10" ht="24">
      <c r="B355" s="93" t="s">
        <v>769</v>
      </c>
      <c r="C355" s="80" t="s">
        <v>537</v>
      </c>
      <c r="D355" s="80" t="s">
        <v>649</v>
      </c>
      <c r="E355" s="81" t="s">
        <v>638</v>
      </c>
      <c r="F355" s="81" t="s">
        <v>991</v>
      </c>
      <c r="G355" s="80" t="s">
        <v>978</v>
      </c>
      <c r="H355" s="82">
        <v>1184810</v>
      </c>
      <c r="I355" s="82">
        <f>124194+1001895</f>
        <v>1126089</v>
      </c>
      <c r="J355" s="71">
        <f t="shared" si="15"/>
        <v>95.04384669271866</v>
      </c>
    </row>
    <row r="356" spans="2:10" ht="36">
      <c r="B356" s="93" t="s">
        <v>1124</v>
      </c>
      <c r="C356" s="80" t="s">
        <v>537</v>
      </c>
      <c r="D356" s="80" t="s">
        <v>649</v>
      </c>
      <c r="E356" s="81" t="s">
        <v>638</v>
      </c>
      <c r="F356" s="81" t="s">
        <v>994</v>
      </c>
      <c r="G356" s="80"/>
      <c r="H356" s="82">
        <f>H357+H359+H361</f>
        <v>182000</v>
      </c>
      <c r="I356" s="82">
        <f>I357+I359+I361</f>
        <v>182000</v>
      </c>
      <c r="J356" s="71">
        <f t="shared" si="15"/>
        <v>100</v>
      </c>
    </row>
    <row r="357" spans="2:10" ht="24">
      <c r="B357" s="93" t="s">
        <v>1125</v>
      </c>
      <c r="C357" s="80" t="s">
        <v>537</v>
      </c>
      <c r="D357" s="80" t="s">
        <v>649</v>
      </c>
      <c r="E357" s="81" t="s">
        <v>638</v>
      </c>
      <c r="F357" s="81" t="s">
        <v>1120</v>
      </c>
      <c r="G357" s="80"/>
      <c r="H357" s="82">
        <f>H358</f>
        <v>180000</v>
      </c>
      <c r="I357" s="82">
        <f>I358</f>
        <v>180000</v>
      </c>
      <c r="J357" s="71">
        <f t="shared" si="15"/>
        <v>100</v>
      </c>
    </row>
    <row r="358" spans="2:10" ht="24">
      <c r="B358" s="93" t="s">
        <v>769</v>
      </c>
      <c r="C358" s="80" t="s">
        <v>537</v>
      </c>
      <c r="D358" s="80" t="s">
        <v>649</v>
      </c>
      <c r="E358" s="81" t="s">
        <v>638</v>
      </c>
      <c r="F358" s="81" t="s">
        <v>1120</v>
      </c>
      <c r="G358" s="80" t="s">
        <v>978</v>
      </c>
      <c r="H358" s="82">
        <v>180000</v>
      </c>
      <c r="I358" s="82">
        <v>180000</v>
      </c>
      <c r="J358" s="71">
        <f t="shared" si="15"/>
        <v>100</v>
      </c>
    </row>
    <row r="359" spans="2:10" ht="24.75" hidden="1" customHeight="1">
      <c r="B359" s="93" t="s">
        <v>1125</v>
      </c>
      <c r="C359" s="80" t="s">
        <v>537</v>
      </c>
      <c r="D359" s="80" t="s">
        <v>649</v>
      </c>
      <c r="E359" s="81" t="s">
        <v>638</v>
      </c>
      <c r="F359" s="81" t="s">
        <v>1134</v>
      </c>
      <c r="G359" s="80"/>
      <c r="H359" s="82">
        <f>H360</f>
        <v>0</v>
      </c>
      <c r="I359" s="82">
        <f>I360</f>
        <v>0</v>
      </c>
      <c r="J359" s="71" t="e">
        <f t="shared" si="15"/>
        <v>#DIV/0!</v>
      </c>
    </row>
    <row r="360" spans="2:10" ht="24" hidden="1">
      <c r="B360" s="93" t="s">
        <v>769</v>
      </c>
      <c r="C360" s="80" t="s">
        <v>537</v>
      </c>
      <c r="D360" s="80" t="s">
        <v>649</v>
      </c>
      <c r="E360" s="81" t="s">
        <v>638</v>
      </c>
      <c r="F360" s="81" t="s">
        <v>1134</v>
      </c>
      <c r="G360" s="80" t="s">
        <v>978</v>
      </c>
      <c r="H360" s="82">
        <v>0</v>
      </c>
      <c r="I360" s="82">
        <v>0</v>
      </c>
      <c r="J360" s="71" t="e">
        <f t="shared" si="15"/>
        <v>#DIV/0!</v>
      </c>
    </row>
    <row r="361" spans="2:10" ht="24">
      <c r="B361" s="93" t="s">
        <v>1125</v>
      </c>
      <c r="C361" s="80" t="s">
        <v>537</v>
      </c>
      <c r="D361" s="80" t="s">
        <v>649</v>
      </c>
      <c r="E361" s="81" t="s">
        <v>638</v>
      </c>
      <c r="F361" s="81" t="s">
        <v>1188</v>
      </c>
      <c r="G361" s="80"/>
      <c r="H361" s="82">
        <f>H362</f>
        <v>2000</v>
      </c>
      <c r="I361" s="82">
        <f>I362</f>
        <v>2000</v>
      </c>
      <c r="J361" s="71">
        <f t="shared" si="15"/>
        <v>100</v>
      </c>
    </row>
    <row r="362" spans="2:10" ht="24">
      <c r="B362" s="93" t="s">
        <v>769</v>
      </c>
      <c r="C362" s="80" t="s">
        <v>537</v>
      </c>
      <c r="D362" s="80" t="s">
        <v>649</v>
      </c>
      <c r="E362" s="81" t="s">
        <v>638</v>
      </c>
      <c r="F362" s="81" t="s">
        <v>1188</v>
      </c>
      <c r="G362" s="80" t="s">
        <v>978</v>
      </c>
      <c r="H362" s="82">
        <v>2000</v>
      </c>
      <c r="I362" s="82">
        <v>2000</v>
      </c>
      <c r="J362" s="71">
        <f t="shared" si="15"/>
        <v>100</v>
      </c>
    </row>
    <row r="363" spans="2:10" ht="24">
      <c r="B363" s="93" t="s">
        <v>1084</v>
      </c>
      <c r="C363" s="80" t="s">
        <v>537</v>
      </c>
      <c r="D363" s="80" t="s">
        <v>649</v>
      </c>
      <c r="E363" s="81" t="s">
        <v>638</v>
      </c>
      <c r="F363" s="81" t="s">
        <v>1069</v>
      </c>
      <c r="G363" s="80"/>
      <c r="H363" s="82">
        <f>H364+H366</f>
        <v>1303780</v>
      </c>
      <c r="I363" s="82">
        <f>I364+I366</f>
        <v>1303780</v>
      </c>
      <c r="J363" s="71">
        <f t="shared" si="15"/>
        <v>100</v>
      </c>
    </row>
    <row r="364" spans="2:10" ht="24">
      <c r="B364" s="93" t="s">
        <v>1086</v>
      </c>
      <c r="C364" s="80" t="s">
        <v>537</v>
      </c>
      <c r="D364" s="80" t="s">
        <v>649</v>
      </c>
      <c r="E364" s="81" t="s">
        <v>638</v>
      </c>
      <c r="F364" s="81" t="s">
        <v>1167</v>
      </c>
      <c r="G364" s="80"/>
      <c r="H364" s="82">
        <f>H365</f>
        <v>1200000</v>
      </c>
      <c r="I364" s="82">
        <f>I365</f>
        <v>1200000</v>
      </c>
      <c r="J364" s="71">
        <f t="shared" si="15"/>
        <v>100</v>
      </c>
    </row>
    <row r="365" spans="2:10" ht="24">
      <c r="B365" s="93" t="s">
        <v>769</v>
      </c>
      <c r="C365" s="80" t="s">
        <v>537</v>
      </c>
      <c r="D365" s="80" t="s">
        <v>649</v>
      </c>
      <c r="E365" s="81" t="s">
        <v>638</v>
      </c>
      <c r="F365" s="81" t="s">
        <v>1167</v>
      </c>
      <c r="G365" s="80" t="s">
        <v>978</v>
      </c>
      <c r="H365" s="82">
        <v>1200000</v>
      </c>
      <c r="I365" s="82">
        <v>1200000</v>
      </c>
      <c r="J365" s="71">
        <f t="shared" si="15"/>
        <v>100</v>
      </c>
    </row>
    <row r="366" spans="2:10" ht="24">
      <c r="B366" s="93" t="s">
        <v>1086</v>
      </c>
      <c r="C366" s="80" t="s">
        <v>537</v>
      </c>
      <c r="D366" s="80" t="s">
        <v>649</v>
      </c>
      <c r="E366" s="81" t="s">
        <v>638</v>
      </c>
      <c r="F366" s="81" t="s">
        <v>1168</v>
      </c>
      <c r="G366" s="80"/>
      <c r="H366" s="82">
        <f>H367</f>
        <v>103780</v>
      </c>
      <c r="I366" s="82">
        <f>I367</f>
        <v>103780</v>
      </c>
      <c r="J366" s="71">
        <f t="shared" si="15"/>
        <v>100</v>
      </c>
    </row>
    <row r="367" spans="2:10" ht="24">
      <c r="B367" s="93" t="s">
        <v>769</v>
      </c>
      <c r="C367" s="80" t="s">
        <v>537</v>
      </c>
      <c r="D367" s="80" t="s">
        <v>649</v>
      </c>
      <c r="E367" s="81" t="s">
        <v>638</v>
      </c>
      <c r="F367" s="81" t="s">
        <v>1168</v>
      </c>
      <c r="G367" s="80" t="s">
        <v>978</v>
      </c>
      <c r="H367" s="82">
        <v>103780</v>
      </c>
      <c r="I367" s="82">
        <v>103780</v>
      </c>
      <c r="J367" s="71">
        <f t="shared" si="15"/>
        <v>100</v>
      </c>
    </row>
    <row r="368" spans="2:10" ht="24">
      <c r="B368" s="93" t="s">
        <v>1169</v>
      </c>
      <c r="C368" s="80" t="s">
        <v>537</v>
      </c>
      <c r="D368" s="80" t="s">
        <v>649</v>
      </c>
      <c r="E368" s="81" t="s">
        <v>638</v>
      </c>
      <c r="F368" s="81" t="s">
        <v>758</v>
      </c>
      <c r="G368" s="80"/>
      <c r="H368" s="82">
        <f>H369</f>
        <v>69300</v>
      </c>
      <c r="I368" s="82">
        <f>I369</f>
        <v>69300</v>
      </c>
      <c r="J368" s="71">
        <f t="shared" si="15"/>
        <v>100</v>
      </c>
    </row>
    <row r="369" spans="2:10">
      <c r="B369" s="93" t="s">
        <v>939</v>
      </c>
      <c r="C369" s="80" t="s">
        <v>537</v>
      </c>
      <c r="D369" s="80" t="s">
        <v>649</v>
      </c>
      <c r="E369" s="81" t="s">
        <v>638</v>
      </c>
      <c r="F369" s="81" t="s">
        <v>715</v>
      </c>
      <c r="G369" s="80"/>
      <c r="H369" s="82">
        <f>H370</f>
        <v>69300</v>
      </c>
      <c r="I369" s="82">
        <f>I370</f>
        <v>69300</v>
      </c>
      <c r="J369" s="71">
        <f t="shared" si="15"/>
        <v>100</v>
      </c>
    </row>
    <row r="370" spans="2:10" ht="24">
      <c r="B370" s="93" t="s">
        <v>769</v>
      </c>
      <c r="C370" s="80" t="s">
        <v>537</v>
      </c>
      <c r="D370" s="80" t="s">
        <v>649</v>
      </c>
      <c r="E370" s="81" t="s">
        <v>638</v>
      </c>
      <c r="F370" s="81" t="s">
        <v>715</v>
      </c>
      <c r="G370" s="80" t="s">
        <v>978</v>
      </c>
      <c r="H370" s="82">
        <v>69300</v>
      </c>
      <c r="I370" s="82">
        <v>69300</v>
      </c>
      <c r="J370" s="71">
        <f t="shared" si="15"/>
        <v>100</v>
      </c>
    </row>
    <row r="371" spans="2:10" ht="16.5" customHeight="1">
      <c r="B371" s="93" t="s">
        <v>478</v>
      </c>
      <c r="C371" s="80" t="s">
        <v>537</v>
      </c>
      <c r="D371" s="80" t="s">
        <v>649</v>
      </c>
      <c r="E371" s="81" t="s">
        <v>639</v>
      </c>
      <c r="F371" s="81"/>
      <c r="G371" s="80"/>
      <c r="H371" s="82">
        <f>H372+H404+H415+H389+H409+H412</f>
        <v>280494218.42999995</v>
      </c>
      <c r="I371" s="82">
        <f>I372+I404+I415+I389+I409+I412</f>
        <v>279643407.37000006</v>
      </c>
      <c r="J371" s="71">
        <f t="shared" si="15"/>
        <v>99.696674296974081</v>
      </c>
    </row>
    <row r="372" spans="2:10" ht="26.25" customHeight="1">
      <c r="B372" s="93" t="s">
        <v>1081</v>
      </c>
      <c r="C372" s="80" t="s">
        <v>537</v>
      </c>
      <c r="D372" s="80" t="s">
        <v>649</v>
      </c>
      <c r="E372" s="81" t="s">
        <v>639</v>
      </c>
      <c r="F372" s="81" t="s">
        <v>761</v>
      </c>
      <c r="G372" s="80"/>
      <c r="H372" s="82">
        <f>H373+H379+H381+H383+H385+H375+H377+H387</f>
        <v>224059024.75999999</v>
      </c>
      <c r="I372" s="82">
        <f>I373+I379+I381+I383+I385+I375+I377+I387</f>
        <v>223478580.38000003</v>
      </c>
      <c r="J372" s="71">
        <f t="shared" si="15"/>
        <v>99.74094130748729</v>
      </c>
    </row>
    <row r="373" spans="2:10" ht="24.75" customHeight="1">
      <c r="B373" s="93" t="s">
        <v>868</v>
      </c>
      <c r="C373" s="80" t="s">
        <v>537</v>
      </c>
      <c r="D373" s="80" t="s">
        <v>649</v>
      </c>
      <c r="E373" s="81" t="s">
        <v>639</v>
      </c>
      <c r="F373" s="81" t="s">
        <v>805</v>
      </c>
      <c r="G373" s="80"/>
      <c r="H373" s="82">
        <f>H374</f>
        <v>68159602.140000001</v>
      </c>
      <c r="I373" s="82">
        <f>I374</f>
        <v>67592857.730000004</v>
      </c>
      <c r="J373" s="71">
        <f t="shared" si="15"/>
        <v>99.168503934580045</v>
      </c>
    </row>
    <row r="374" spans="2:10" ht="24">
      <c r="B374" s="93" t="s">
        <v>769</v>
      </c>
      <c r="C374" s="80" t="s">
        <v>537</v>
      </c>
      <c r="D374" s="80" t="s">
        <v>649</v>
      </c>
      <c r="E374" s="81" t="s">
        <v>639</v>
      </c>
      <c r="F374" s="81" t="s">
        <v>805</v>
      </c>
      <c r="G374" s="80">
        <v>600</v>
      </c>
      <c r="H374" s="82">
        <v>68159602.140000001</v>
      </c>
      <c r="I374" s="71">
        <f>67536757.73+56100</f>
        <v>67592857.730000004</v>
      </c>
      <c r="J374" s="71">
        <f t="shared" si="15"/>
        <v>99.168503934580045</v>
      </c>
    </row>
    <row r="375" spans="2:10" s="64" customFormat="1" ht="23.25" customHeight="1">
      <c r="B375" s="93" t="s">
        <v>998</v>
      </c>
      <c r="C375" s="69" t="s">
        <v>537</v>
      </c>
      <c r="D375" s="69" t="s">
        <v>649</v>
      </c>
      <c r="E375" s="70" t="s">
        <v>639</v>
      </c>
      <c r="F375" s="70" t="s">
        <v>992</v>
      </c>
      <c r="G375" s="69"/>
      <c r="H375" s="71">
        <f>H376</f>
        <v>4820000</v>
      </c>
      <c r="I375" s="71">
        <f>I376</f>
        <v>4820000</v>
      </c>
      <c r="J375" s="71">
        <f t="shared" si="15"/>
        <v>100</v>
      </c>
    </row>
    <row r="376" spans="2:10" s="64" customFormat="1" ht="24">
      <c r="B376" s="93" t="s">
        <v>769</v>
      </c>
      <c r="C376" s="69" t="s">
        <v>537</v>
      </c>
      <c r="D376" s="69" t="s">
        <v>649</v>
      </c>
      <c r="E376" s="70" t="s">
        <v>639</v>
      </c>
      <c r="F376" s="70" t="s">
        <v>992</v>
      </c>
      <c r="G376" s="69" t="s">
        <v>978</v>
      </c>
      <c r="H376" s="71">
        <v>4820000</v>
      </c>
      <c r="I376" s="71">
        <v>4820000</v>
      </c>
      <c r="J376" s="71">
        <f t="shared" si="15"/>
        <v>100</v>
      </c>
    </row>
    <row r="377" spans="2:10" s="64" customFormat="1" ht="30" customHeight="1">
      <c r="B377" s="93" t="s">
        <v>998</v>
      </c>
      <c r="C377" s="69" t="s">
        <v>537</v>
      </c>
      <c r="D377" s="69" t="s">
        <v>649</v>
      </c>
      <c r="E377" s="70" t="s">
        <v>639</v>
      </c>
      <c r="F377" s="70" t="s">
        <v>1112</v>
      </c>
      <c r="G377" s="69"/>
      <c r="H377" s="71">
        <f>H378</f>
        <v>85898</v>
      </c>
      <c r="I377" s="71">
        <f>I378</f>
        <v>85898</v>
      </c>
      <c r="J377" s="71">
        <f t="shared" si="15"/>
        <v>100</v>
      </c>
    </row>
    <row r="378" spans="2:10" s="64" customFormat="1" ht="24">
      <c r="B378" s="93" t="s">
        <v>769</v>
      </c>
      <c r="C378" s="69" t="s">
        <v>537</v>
      </c>
      <c r="D378" s="69" t="s">
        <v>649</v>
      </c>
      <c r="E378" s="70" t="s">
        <v>639</v>
      </c>
      <c r="F378" s="70" t="s">
        <v>1112</v>
      </c>
      <c r="G378" s="69" t="s">
        <v>978</v>
      </c>
      <c r="H378" s="71">
        <v>85898</v>
      </c>
      <c r="I378" s="71">
        <v>85898</v>
      </c>
      <c r="J378" s="71">
        <f t="shared" si="15"/>
        <v>100</v>
      </c>
    </row>
    <row r="379" spans="2:10" ht="22.5" customHeight="1">
      <c r="B379" s="103" t="s">
        <v>858</v>
      </c>
      <c r="C379" s="80" t="s">
        <v>537</v>
      </c>
      <c r="D379" s="80" t="s">
        <v>649</v>
      </c>
      <c r="E379" s="81" t="s">
        <v>639</v>
      </c>
      <c r="F379" s="81" t="s">
        <v>806</v>
      </c>
      <c r="G379" s="80"/>
      <c r="H379" s="82">
        <f>H380</f>
        <v>146560610</v>
      </c>
      <c r="I379" s="82">
        <f>I380</f>
        <v>146560610</v>
      </c>
      <c r="J379" s="71">
        <f t="shared" si="15"/>
        <v>100</v>
      </c>
    </row>
    <row r="380" spans="2:10" ht="24">
      <c r="B380" s="93" t="s">
        <v>769</v>
      </c>
      <c r="C380" s="80" t="s">
        <v>537</v>
      </c>
      <c r="D380" s="80" t="s">
        <v>649</v>
      </c>
      <c r="E380" s="81" t="s">
        <v>639</v>
      </c>
      <c r="F380" s="81" t="s">
        <v>806</v>
      </c>
      <c r="G380" s="80">
        <v>600</v>
      </c>
      <c r="H380" s="82">
        <v>146560610</v>
      </c>
      <c r="I380" s="82">
        <v>146560610</v>
      </c>
      <c r="J380" s="71">
        <f t="shared" si="15"/>
        <v>100</v>
      </c>
    </row>
    <row r="381" spans="2:10" ht="24">
      <c r="B381" s="93" t="s">
        <v>859</v>
      </c>
      <c r="C381" s="80" t="s">
        <v>537</v>
      </c>
      <c r="D381" s="80" t="s">
        <v>649</v>
      </c>
      <c r="E381" s="81" t="s">
        <v>639</v>
      </c>
      <c r="F381" s="81" t="s">
        <v>807</v>
      </c>
      <c r="G381" s="80"/>
      <c r="H381" s="82">
        <f>H382</f>
        <v>1201900</v>
      </c>
      <c r="I381" s="82">
        <f>I382</f>
        <v>1188200.03</v>
      </c>
      <c r="J381" s="71">
        <f t="shared" si="15"/>
        <v>98.86014061069973</v>
      </c>
    </row>
    <row r="382" spans="2:10" ht="24">
      <c r="B382" s="93" t="s">
        <v>769</v>
      </c>
      <c r="C382" s="80" t="s">
        <v>537</v>
      </c>
      <c r="D382" s="80" t="s">
        <v>649</v>
      </c>
      <c r="E382" s="81" t="s">
        <v>639</v>
      </c>
      <c r="F382" s="81" t="s">
        <v>807</v>
      </c>
      <c r="G382" s="80">
        <v>600</v>
      </c>
      <c r="H382" s="82">
        <v>1201900</v>
      </c>
      <c r="I382" s="82">
        <v>1188200.03</v>
      </c>
      <c r="J382" s="71">
        <f t="shared" si="15"/>
        <v>98.86014061069973</v>
      </c>
    </row>
    <row r="383" spans="2:10">
      <c r="B383" s="93" t="s">
        <v>862</v>
      </c>
      <c r="C383" s="80" t="s">
        <v>537</v>
      </c>
      <c r="D383" s="80" t="s">
        <v>649</v>
      </c>
      <c r="E383" s="81" t="s">
        <v>639</v>
      </c>
      <c r="F383" s="81" t="s">
        <v>721</v>
      </c>
      <c r="G383" s="80"/>
      <c r="H383" s="82">
        <f>H384</f>
        <v>2729700</v>
      </c>
      <c r="I383" s="82">
        <f>I384</f>
        <v>2729700</v>
      </c>
      <c r="J383" s="71">
        <f t="shared" si="15"/>
        <v>100</v>
      </c>
    </row>
    <row r="384" spans="2:10" ht="24">
      <c r="B384" s="93" t="s">
        <v>769</v>
      </c>
      <c r="C384" s="80" t="s">
        <v>537</v>
      </c>
      <c r="D384" s="80" t="s">
        <v>649</v>
      </c>
      <c r="E384" s="81" t="s">
        <v>639</v>
      </c>
      <c r="F384" s="81" t="s">
        <v>721</v>
      </c>
      <c r="G384" s="80">
        <v>600</v>
      </c>
      <c r="H384" s="82">
        <v>2729700</v>
      </c>
      <c r="I384" s="82">
        <v>2729700</v>
      </c>
      <c r="J384" s="71">
        <f t="shared" si="15"/>
        <v>100</v>
      </c>
    </row>
    <row r="385" spans="2:10">
      <c r="B385" s="93" t="s">
        <v>862</v>
      </c>
      <c r="C385" s="80" t="s">
        <v>537</v>
      </c>
      <c r="D385" s="80" t="s">
        <v>649</v>
      </c>
      <c r="E385" s="81" t="s">
        <v>639</v>
      </c>
      <c r="F385" s="81" t="s">
        <v>722</v>
      </c>
      <c r="G385" s="80"/>
      <c r="H385" s="82">
        <f>H386</f>
        <v>500000</v>
      </c>
      <c r="I385" s="82">
        <f>I386</f>
        <v>500000</v>
      </c>
      <c r="J385" s="71">
        <f t="shared" si="15"/>
        <v>100</v>
      </c>
    </row>
    <row r="386" spans="2:10" ht="24">
      <c r="B386" s="93" t="s">
        <v>769</v>
      </c>
      <c r="C386" s="80" t="s">
        <v>537</v>
      </c>
      <c r="D386" s="80" t="s">
        <v>649</v>
      </c>
      <c r="E386" s="81" t="s">
        <v>639</v>
      </c>
      <c r="F386" s="81" t="s">
        <v>722</v>
      </c>
      <c r="G386" s="80">
        <v>600</v>
      </c>
      <c r="H386" s="82">
        <v>500000</v>
      </c>
      <c r="I386" s="82">
        <v>500000</v>
      </c>
      <c r="J386" s="71">
        <f t="shared" si="15"/>
        <v>100</v>
      </c>
    </row>
    <row r="387" spans="2:10" ht="24" customHeight="1">
      <c r="B387" s="93" t="s">
        <v>863</v>
      </c>
      <c r="C387" s="80" t="s">
        <v>537</v>
      </c>
      <c r="D387" s="80" t="s">
        <v>649</v>
      </c>
      <c r="E387" s="81" t="s">
        <v>639</v>
      </c>
      <c r="F387" s="81" t="s">
        <v>808</v>
      </c>
      <c r="G387" s="80"/>
      <c r="H387" s="82">
        <f>H388</f>
        <v>1314.62</v>
      </c>
      <c r="I387" s="82">
        <f>I388</f>
        <v>1314.62</v>
      </c>
      <c r="J387" s="71">
        <f t="shared" si="15"/>
        <v>100</v>
      </c>
    </row>
    <row r="388" spans="2:10" ht="26.25" customHeight="1">
      <c r="B388" s="93" t="s">
        <v>769</v>
      </c>
      <c r="C388" s="80" t="s">
        <v>537</v>
      </c>
      <c r="D388" s="80" t="s">
        <v>649</v>
      </c>
      <c r="E388" s="81" t="s">
        <v>639</v>
      </c>
      <c r="F388" s="81" t="s">
        <v>808</v>
      </c>
      <c r="G388" s="80" t="s">
        <v>978</v>
      </c>
      <c r="H388" s="82">
        <v>1314.62</v>
      </c>
      <c r="I388" s="82">
        <v>1314.62</v>
      </c>
      <c r="J388" s="71">
        <f t="shared" si="15"/>
        <v>100</v>
      </c>
    </row>
    <row r="389" spans="2:10" ht="23.25" customHeight="1">
      <c r="B389" s="93" t="s">
        <v>869</v>
      </c>
      <c r="C389" s="80" t="s">
        <v>537</v>
      </c>
      <c r="D389" s="80" t="s">
        <v>649</v>
      </c>
      <c r="E389" s="81" t="s">
        <v>639</v>
      </c>
      <c r="F389" s="81" t="s">
        <v>738</v>
      </c>
      <c r="G389" s="80"/>
      <c r="H389" s="82">
        <f>H390+H392+H396+H400+H394+H398+H402</f>
        <v>54047560</v>
      </c>
      <c r="I389" s="82">
        <f>I390+I392+I396+I400+I394+I398+I402</f>
        <v>54027152</v>
      </c>
      <c r="J389" s="71">
        <f t="shared" ref="J389:J448" si="16">I389/H389*100</f>
        <v>99.96224066359332</v>
      </c>
    </row>
    <row r="390" spans="2:10" ht="27" customHeight="1">
      <c r="B390" s="93" t="s">
        <v>987</v>
      </c>
      <c r="C390" s="80" t="s">
        <v>537</v>
      </c>
      <c r="D390" s="80" t="s">
        <v>649</v>
      </c>
      <c r="E390" s="81" t="s">
        <v>639</v>
      </c>
      <c r="F390" s="81" t="s">
        <v>983</v>
      </c>
      <c r="G390" s="80"/>
      <c r="H390" s="82">
        <f>H391</f>
        <v>2791065</v>
      </c>
      <c r="I390" s="82">
        <f>I391</f>
        <v>2791065</v>
      </c>
      <c r="J390" s="71">
        <f t="shared" si="16"/>
        <v>100</v>
      </c>
    </row>
    <row r="391" spans="2:10" ht="24">
      <c r="B391" s="93" t="s">
        <v>769</v>
      </c>
      <c r="C391" s="80" t="s">
        <v>537</v>
      </c>
      <c r="D391" s="80" t="s">
        <v>649</v>
      </c>
      <c r="E391" s="81" t="s">
        <v>639</v>
      </c>
      <c r="F391" s="81" t="s">
        <v>983</v>
      </c>
      <c r="G391" s="80" t="s">
        <v>978</v>
      </c>
      <c r="H391" s="82">
        <v>2791065</v>
      </c>
      <c r="I391" s="82">
        <v>2791065</v>
      </c>
      <c r="J391" s="71">
        <f t="shared" si="16"/>
        <v>100</v>
      </c>
    </row>
    <row r="392" spans="2:10" ht="24">
      <c r="B392" s="93" t="s">
        <v>987</v>
      </c>
      <c r="C392" s="80" t="s">
        <v>537</v>
      </c>
      <c r="D392" s="80" t="s">
        <v>649</v>
      </c>
      <c r="E392" s="81" t="s">
        <v>639</v>
      </c>
      <c r="F392" s="81" t="s">
        <v>1100</v>
      </c>
      <c r="G392" s="80"/>
      <c r="H392" s="82">
        <f>H393</f>
        <v>42600000</v>
      </c>
      <c r="I392" s="82">
        <f>I393</f>
        <v>42600000</v>
      </c>
      <c r="J392" s="71">
        <f t="shared" si="16"/>
        <v>100</v>
      </c>
    </row>
    <row r="393" spans="2:10" ht="24">
      <c r="B393" s="93" t="s">
        <v>769</v>
      </c>
      <c r="C393" s="80" t="s">
        <v>537</v>
      </c>
      <c r="D393" s="80" t="s">
        <v>649</v>
      </c>
      <c r="E393" s="81" t="s">
        <v>639</v>
      </c>
      <c r="F393" s="81" t="s">
        <v>1100</v>
      </c>
      <c r="G393" s="80" t="s">
        <v>978</v>
      </c>
      <c r="H393" s="82">
        <v>42600000</v>
      </c>
      <c r="I393" s="82">
        <v>42600000</v>
      </c>
      <c r="J393" s="71">
        <f t="shared" si="16"/>
        <v>100</v>
      </c>
    </row>
    <row r="394" spans="2:10" ht="24">
      <c r="B394" s="93" t="s">
        <v>1126</v>
      </c>
      <c r="C394" s="80" t="s">
        <v>537</v>
      </c>
      <c r="D394" s="80" t="s">
        <v>649</v>
      </c>
      <c r="E394" s="81" t="s">
        <v>639</v>
      </c>
      <c r="F394" s="81" t="s">
        <v>1117</v>
      </c>
      <c r="G394" s="80"/>
      <c r="H394" s="82">
        <f>H395</f>
        <v>574895</v>
      </c>
      <c r="I394" s="82">
        <f>I395</f>
        <v>554487</v>
      </c>
      <c r="J394" s="71">
        <f t="shared" si="16"/>
        <v>96.45013437236365</v>
      </c>
    </row>
    <row r="395" spans="2:10" ht="24">
      <c r="B395" s="93" t="s">
        <v>769</v>
      </c>
      <c r="C395" s="80" t="s">
        <v>537</v>
      </c>
      <c r="D395" s="80" t="s">
        <v>649</v>
      </c>
      <c r="E395" s="81" t="s">
        <v>639</v>
      </c>
      <c r="F395" s="81" t="s">
        <v>1117</v>
      </c>
      <c r="G395" s="80" t="s">
        <v>978</v>
      </c>
      <c r="H395" s="82">
        <v>574895</v>
      </c>
      <c r="I395" s="71">
        <v>554487</v>
      </c>
      <c r="J395" s="71">
        <f t="shared" si="16"/>
        <v>96.45013437236365</v>
      </c>
    </row>
    <row r="396" spans="2:10" ht="36">
      <c r="B396" s="93" t="s">
        <v>1127</v>
      </c>
      <c r="C396" s="80" t="s">
        <v>537</v>
      </c>
      <c r="D396" s="80" t="s">
        <v>649</v>
      </c>
      <c r="E396" s="81" t="s">
        <v>639</v>
      </c>
      <c r="F396" s="81" t="s">
        <v>1115</v>
      </c>
      <c r="G396" s="80"/>
      <c r="H396" s="82">
        <f>H397</f>
        <v>6000000</v>
      </c>
      <c r="I396" s="82">
        <f>I397</f>
        <v>6000000</v>
      </c>
      <c r="J396" s="71">
        <f t="shared" si="16"/>
        <v>100</v>
      </c>
    </row>
    <row r="397" spans="2:10" ht="24">
      <c r="B397" s="93" t="s">
        <v>769</v>
      </c>
      <c r="C397" s="80" t="s">
        <v>537</v>
      </c>
      <c r="D397" s="80" t="s">
        <v>649</v>
      </c>
      <c r="E397" s="81" t="s">
        <v>639</v>
      </c>
      <c r="F397" s="81" t="s">
        <v>1115</v>
      </c>
      <c r="G397" s="80" t="s">
        <v>978</v>
      </c>
      <c r="H397" s="82">
        <v>6000000</v>
      </c>
      <c r="I397" s="82">
        <v>6000000</v>
      </c>
      <c r="J397" s="71">
        <f t="shared" si="16"/>
        <v>100</v>
      </c>
    </row>
    <row r="398" spans="2:10" ht="36">
      <c r="B398" s="93" t="s">
        <v>1127</v>
      </c>
      <c r="C398" s="80" t="s">
        <v>537</v>
      </c>
      <c r="D398" s="80" t="s">
        <v>649</v>
      </c>
      <c r="E398" s="81" t="s">
        <v>639</v>
      </c>
      <c r="F398" s="81" t="s">
        <v>1118</v>
      </c>
      <c r="G398" s="80"/>
      <c r="H398" s="82">
        <f>H399</f>
        <v>60600</v>
      </c>
      <c r="I398" s="82">
        <f>I399</f>
        <v>60600</v>
      </c>
      <c r="J398" s="71">
        <f t="shared" si="16"/>
        <v>100</v>
      </c>
    </row>
    <row r="399" spans="2:10" ht="24">
      <c r="B399" s="93" t="s">
        <v>769</v>
      </c>
      <c r="C399" s="80" t="s">
        <v>537</v>
      </c>
      <c r="D399" s="80" t="s">
        <v>649</v>
      </c>
      <c r="E399" s="81" t="s">
        <v>639</v>
      </c>
      <c r="F399" s="81" t="s">
        <v>1118</v>
      </c>
      <c r="G399" s="80" t="s">
        <v>978</v>
      </c>
      <c r="H399" s="82">
        <v>60600</v>
      </c>
      <c r="I399" s="82">
        <v>60600</v>
      </c>
      <c r="J399" s="71">
        <f t="shared" si="16"/>
        <v>100</v>
      </c>
    </row>
    <row r="400" spans="2:10" ht="36">
      <c r="B400" s="93" t="s">
        <v>1127</v>
      </c>
      <c r="C400" s="80" t="s">
        <v>537</v>
      </c>
      <c r="D400" s="80" t="s">
        <v>649</v>
      </c>
      <c r="E400" s="81" t="s">
        <v>639</v>
      </c>
      <c r="F400" s="81" t="s">
        <v>1116</v>
      </c>
      <c r="G400" s="80"/>
      <c r="H400" s="82">
        <f>H401</f>
        <v>2000000</v>
      </c>
      <c r="I400" s="82">
        <f>I401</f>
        <v>2000000</v>
      </c>
      <c r="J400" s="71">
        <f t="shared" si="16"/>
        <v>100</v>
      </c>
    </row>
    <row r="401" spans="2:10" ht="24">
      <c r="B401" s="93" t="s">
        <v>769</v>
      </c>
      <c r="C401" s="80" t="s">
        <v>537</v>
      </c>
      <c r="D401" s="80" t="s">
        <v>649</v>
      </c>
      <c r="E401" s="81" t="s">
        <v>639</v>
      </c>
      <c r="F401" s="81" t="s">
        <v>1116</v>
      </c>
      <c r="G401" s="80" t="s">
        <v>978</v>
      </c>
      <c r="H401" s="82">
        <v>2000000</v>
      </c>
      <c r="I401" s="82">
        <v>2000000</v>
      </c>
      <c r="J401" s="71">
        <f t="shared" si="16"/>
        <v>100</v>
      </c>
    </row>
    <row r="402" spans="2:10" ht="36">
      <c r="B402" s="93" t="s">
        <v>1127</v>
      </c>
      <c r="C402" s="80" t="s">
        <v>537</v>
      </c>
      <c r="D402" s="80" t="s">
        <v>649</v>
      </c>
      <c r="E402" s="81" t="s">
        <v>639</v>
      </c>
      <c r="F402" s="81" t="s">
        <v>1189</v>
      </c>
      <c r="G402" s="80"/>
      <c r="H402" s="82">
        <f>H403</f>
        <v>21000</v>
      </c>
      <c r="I402" s="82">
        <f>I403</f>
        <v>21000</v>
      </c>
      <c r="J402" s="71">
        <f t="shared" si="16"/>
        <v>100</v>
      </c>
    </row>
    <row r="403" spans="2:10" ht="24">
      <c r="B403" s="93" t="s">
        <v>769</v>
      </c>
      <c r="C403" s="80" t="s">
        <v>537</v>
      </c>
      <c r="D403" s="80" t="s">
        <v>649</v>
      </c>
      <c r="E403" s="81" t="s">
        <v>639</v>
      </c>
      <c r="F403" s="81" t="s">
        <v>1189</v>
      </c>
      <c r="G403" s="80" t="s">
        <v>978</v>
      </c>
      <c r="H403" s="82">
        <v>21000</v>
      </c>
      <c r="I403" s="82">
        <v>21000</v>
      </c>
      <c r="J403" s="71">
        <f t="shared" si="16"/>
        <v>100</v>
      </c>
    </row>
    <row r="404" spans="2:10" ht="42" customHeight="1">
      <c r="B404" s="93" t="s">
        <v>879</v>
      </c>
      <c r="C404" s="80" t="s">
        <v>537</v>
      </c>
      <c r="D404" s="80" t="s">
        <v>649</v>
      </c>
      <c r="E404" s="81" t="s">
        <v>639</v>
      </c>
      <c r="F404" s="81" t="s">
        <v>762</v>
      </c>
      <c r="G404" s="80"/>
      <c r="H404" s="82">
        <f>H405+H407</f>
        <v>2129496.67</v>
      </c>
      <c r="I404" s="82">
        <f>I405+I407</f>
        <v>1889037.57</v>
      </c>
      <c r="J404" s="71">
        <f t="shared" si="16"/>
        <v>88.708172058329637</v>
      </c>
    </row>
    <row r="405" spans="2:10">
      <c r="B405" s="93" t="s">
        <v>880</v>
      </c>
      <c r="C405" s="80" t="s">
        <v>537</v>
      </c>
      <c r="D405" s="80" t="s">
        <v>649</v>
      </c>
      <c r="E405" s="81" t="s">
        <v>639</v>
      </c>
      <c r="F405" s="81" t="s">
        <v>724</v>
      </c>
      <c r="G405" s="80"/>
      <c r="H405" s="82">
        <f>H406</f>
        <v>1635455.47</v>
      </c>
      <c r="I405" s="82">
        <f>I406</f>
        <v>1491287</v>
      </c>
      <c r="J405" s="71">
        <f t="shared" si="16"/>
        <v>91.184812265172837</v>
      </c>
    </row>
    <row r="406" spans="2:10" ht="24">
      <c r="B406" s="93" t="s">
        <v>769</v>
      </c>
      <c r="C406" s="80" t="s">
        <v>537</v>
      </c>
      <c r="D406" s="80" t="s">
        <v>649</v>
      </c>
      <c r="E406" s="81" t="s">
        <v>639</v>
      </c>
      <c r="F406" s="81" t="s">
        <v>724</v>
      </c>
      <c r="G406" s="80">
        <v>600</v>
      </c>
      <c r="H406" s="82">
        <v>1635455.47</v>
      </c>
      <c r="I406" s="71">
        <f>723806+767481</f>
        <v>1491287</v>
      </c>
      <c r="J406" s="71">
        <f t="shared" si="16"/>
        <v>91.184812265172837</v>
      </c>
    </row>
    <row r="407" spans="2:10" ht="24">
      <c r="B407" s="93" t="s">
        <v>997</v>
      </c>
      <c r="C407" s="80" t="s">
        <v>537</v>
      </c>
      <c r="D407" s="80" t="s">
        <v>649</v>
      </c>
      <c r="E407" s="81" t="s">
        <v>639</v>
      </c>
      <c r="F407" s="81" t="s">
        <v>991</v>
      </c>
      <c r="G407" s="80"/>
      <c r="H407" s="82">
        <f>H408</f>
        <v>494041.2</v>
      </c>
      <c r="I407" s="82">
        <f>I408</f>
        <v>397750.57</v>
      </c>
      <c r="J407" s="71">
        <f t="shared" si="16"/>
        <v>80.509595151173627</v>
      </c>
    </row>
    <row r="408" spans="2:10" ht="24">
      <c r="B408" s="93" t="s">
        <v>769</v>
      </c>
      <c r="C408" s="80" t="s">
        <v>537</v>
      </c>
      <c r="D408" s="80" t="s">
        <v>649</v>
      </c>
      <c r="E408" s="81" t="s">
        <v>639</v>
      </c>
      <c r="F408" s="81" t="s">
        <v>991</v>
      </c>
      <c r="G408" s="80" t="s">
        <v>978</v>
      </c>
      <c r="H408" s="82">
        <v>494041.2</v>
      </c>
      <c r="I408" s="71">
        <v>397750.57</v>
      </c>
      <c r="J408" s="71">
        <f t="shared" si="16"/>
        <v>80.509595151173627</v>
      </c>
    </row>
    <row r="409" spans="2:10" ht="36">
      <c r="B409" s="93" t="s">
        <v>1083</v>
      </c>
      <c r="C409" s="80" t="s">
        <v>537</v>
      </c>
      <c r="D409" s="80" t="s">
        <v>649</v>
      </c>
      <c r="E409" s="81" t="s">
        <v>639</v>
      </c>
      <c r="F409" s="81" t="s">
        <v>994</v>
      </c>
      <c r="G409" s="80"/>
      <c r="H409" s="82">
        <f>H410</f>
        <v>20000</v>
      </c>
      <c r="I409" s="82">
        <f>I410</f>
        <v>20000</v>
      </c>
      <c r="J409" s="71">
        <f t="shared" si="16"/>
        <v>100</v>
      </c>
    </row>
    <row r="410" spans="2:10" ht="24">
      <c r="B410" s="93" t="s">
        <v>996</v>
      </c>
      <c r="C410" s="80" t="s">
        <v>537</v>
      </c>
      <c r="D410" s="80" t="s">
        <v>649</v>
      </c>
      <c r="E410" s="81" t="s">
        <v>639</v>
      </c>
      <c r="F410" s="81" t="s">
        <v>993</v>
      </c>
      <c r="G410" s="80"/>
      <c r="H410" s="82">
        <f>H411</f>
        <v>20000</v>
      </c>
      <c r="I410" s="82">
        <f>I411</f>
        <v>20000</v>
      </c>
      <c r="J410" s="71">
        <f t="shared" si="16"/>
        <v>100</v>
      </c>
    </row>
    <row r="411" spans="2:10" ht="24">
      <c r="B411" s="93" t="s">
        <v>769</v>
      </c>
      <c r="C411" s="80" t="s">
        <v>537</v>
      </c>
      <c r="D411" s="80" t="s">
        <v>649</v>
      </c>
      <c r="E411" s="81" t="s">
        <v>639</v>
      </c>
      <c r="F411" s="81" t="s">
        <v>993</v>
      </c>
      <c r="G411" s="80" t="s">
        <v>978</v>
      </c>
      <c r="H411" s="82">
        <v>20000</v>
      </c>
      <c r="I411" s="71">
        <v>20000</v>
      </c>
      <c r="J411" s="71">
        <f t="shared" si="16"/>
        <v>100</v>
      </c>
    </row>
    <row r="412" spans="2:10" ht="24">
      <c r="B412" s="93" t="s">
        <v>1084</v>
      </c>
      <c r="C412" s="80" t="s">
        <v>537</v>
      </c>
      <c r="D412" s="80" t="s">
        <v>649</v>
      </c>
      <c r="E412" s="81" t="s">
        <v>639</v>
      </c>
      <c r="F412" s="81" t="s">
        <v>1069</v>
      </c>
      <c r="G412" s="80"/>
      <c r="H412" s="82">
        <f>H413</f>
        <v>167137</v>
      </c>
      <c r="I412" s="82">
        <f>I413</f>
        <v>157637.42000000001</v>
      </c>
      <c r="J412" s="71">
        <f t="shared" si="16"/>
        <v>94.316291425596972</v>
      </c>
    </row>
    <row r="413" spans="2:10" ht="24">
      <c r="B413" s="93" t="s">
        <v>1086</v>
      </c>
      <c r="C413" s="80" t="s">
        <v>537</v>
      </c>
      <c r="D413" s="80" t="s">
        <v>649</v>
      </c>
      <c r="E413" s="81" t="s">
        <v>639</v>
      </c>
      <c r="F413" s="81" t="s">
        <v>1070</v>
      </c>
      <c r="G413" s="80"/>
      <c r="H413" s="82">
        <f>H414</f>
        <v>167137</v>
      </c>
      <c r="I413" s="82">
        <f>I414</f>
        <v>157637.42000000001</v>
      </c>
      <c r="J413" s="71">
        <f t="shared" si="16"/>
        <v>94.316291425596972</v>
      </c>
    </row>
    <row r="414" spans="2:10" ht="24">
      <c r="B414" s="93" t="s">
        <v>769</v>
      </c>
      <c r="C414" s="80" t="s">
        <v>537</v>
      </c>
      <c r="D414" s="80" t="s">
        <v>649</v>
      </c>
      <c r="E414" s="81" t="s">
        <v>639</v>
      </c>
      <c r="F414" s="81" t="s">
        <v>1070</v>
      </c>
      <c r="G414" s="80" t="s">
        <v>978</v>
      </c>
      <c r="H414" s="82">
        <v>167137</v>
      </c>
      <c r="I414" s="71">
        <v>157637.42000000001</v>
      </c>
      <c r="J414" s="71">
        <f t="shared" si="16"/>
        <v>94.316291425596972</v>
      </c>
    </row>
    <row r="415" spans="2:10" ht="24">
      <c r="B415" s="93" t="s">
        <v>938</v>
      </c>
      <c r="C415" s="80" t="s">
        <v>537</v>
      </c>
      <c r="D415" s="80" t="s">
        <v>649</v>
      </c>
      <c r="E415" s="81" t="s">
        <v>639</v>
      </c>
      <c r="F415" s="81" t="s">
        <v>758</v>
      </c>
      <c r="G415" s="80"/>
      <c r="H415" s="82">
        <f>H416</f>
        <v>71000</v>
      </c>
      <c r="I415" s="82">
        <f>I416</f>
        <v>71000</v>
      </c>
      <c r="J415" s="71">
        <f t="shared" si="16"/>
        <v>100</v>
      </c>
    </row>
    <row r="416" spans="2:10">
      <c r="B416" s="93" t="s">
        <v>939</v>
      </c>
      <c r="C416" s="80" t="s">
        <v>537</v>
      </c>
      <c r="D416" s="80" t="s">
        <v>649</v>
      </c>
      <c r="E416" s="81" t="s">
        <v>639</v>
      </c>
      <c r="F416" s="81" t="s">
        <v>715</v>
      </c>
      <c r="G416" s="80"/>
      <c r="H416" s="82">
        <f>H417</f>
        <v>71000</v>
      </c>
      <c r="I416" s="82">
        <f>I417</f>
        <v>71000</v>
      </c>
      <c r="J416" s="71">
        <f t="shared" si="16"/>
        <v>100</v>
      </c>
    </row>
    <row r="417" spans="2:10" ht="24">
      <c r="B417" s="93" t="s">
        <v>769</v>
      </c>
      <c r="C417" s="80" t="s">
        <v>537</v>
      </c>
      <c r="D417" s="80" t="s">
        <v>649</v>
      </c>
      <c r="E417" s="81" t="s">
        <v>639</v>
      </c>
      <c r="F417" s="81" t="s">
        <v>715</v>
      </c>
      <c r="G417" s="80">
        <v>600</v>
      </c>
      <c r="H417" s="82">
        <v>71000</v>
      </c>
      <c r="I417" s="71">
        <v>71000</v>
      </c>
      <c r="J417" s="71">
        <f t="shared" si="16"/>
        <v>100</v>
      </c>
    </row>
    <row r="418" spans="2:10" ht="16.5" customHeight="1">
      <c r="B418" s="93" t="s">
        <v>1198</v>
      </c>
      <c r="C418" s="80" t="s">
        <v>537</v>
      </c>
      <c r="D418" s="80" t="s">
        <v>649</v>
      </c>
      <c r="E418" s="80" t="s">
        <v>640</v>
      </c>
      <c r="F418" s="80"/>
      <c r="G418" s="80"/>
      <c r="H418" s="82">
        <f>H419+H429+H436+H426+H441+H444</f>
        <v>16596336.300000001</v>
      </c>
      <c r="I418" s="82">
        <f>I419+I429+I436+I426+I441+I444</f>
        <v>16554673.719999999</v>
      </c>
      <c r="J418" s="71">
        <f t="shared" si="16"/>
        <v>99.74896519781899</v>
      </c>
    </row>
    <row r="419" spans="2:10" ht="24">
      <c r="B419" s="93" t="s">
        <v>853</v>
      </c>
      <c r="C419" s="80" t="s">
        <v>537</v>
      </c>
      <c r="D419" s="80" t="s">
        <v>649</v>
      </c>
      <c r="E419" s="80" t="s">
        <v>640</v>
      </c>
      <c r="F419" s="81" t="s">
        <v>760</v>
      </c>
      <c r="G419" s="80"/>
      <c r="H419" s="82">
        <f>H420+H422+H424</f>
        <v>6115914.3799999999</v>
      </c>
      <c r="I419" s="82">
        <f>I420+I422+I424</f>
        <v>6110541.7199999997</v>
      </c>
      <c r="J419" s="71">
        <f t="shared" si="16"/>
        <v>99.912152792433304</v>
      </c>
    </row>
    <row r="420" spans="2:10" ht="24">
      <c r="B420" s="93" t="s">
        <v>854</v>
      </c>
      <c r="C420" s="80" t="s">
        <v>537</v>
      </c>
      <c r="D420" s="80" t="s">
        <v>649</v>
      </c>
      <c r="E420" s="80" t="s">
        <v>640</v>
      </c>
      <c r="F420" s="81" t="s">
        <v>719</v>
      </c>
      <c r="G420" s="80"/>
      <c r="H420" s="82">
        <f>H421</f>
        <v>5137671</v>
      </c>
      <c r="I420" s="82">
        <f>I421</f>
        <v>5132298.34</v>
      </c>
      <c r="J420" s="71">
        <f t="shared" si="16"/>
        <v>99.895426157105035</v>
      </c>
    </row>
    <row r="421" spans="2:10" ht="24">
      <c r="B421" s="93" t="s">
        <v>769</v>
      </c>
      <c r="C421" s="80" t="s">
        <v>537</v>
      </c>
      <c r="D421" s="80" t="s">
        <v>649</v>
      </c>
      <c r="E421" s="80" t="s">
        <v>640</v>
      </c>
      <c r="F421" s="81" t="s">
        <v>719</v>
      </c>
      <c r="G421" s="80">
        <v>600</v>
      </c>
      <c r="H421" s="82">
        <v>5137671</v>
      </c>
      <c r="I421" s="71">
        <f>4772298.34+360000</f>
        <v>5132298.34</v>
      </c>
      <c r="J421" s="71">
        <f t="shared" si="16"/>
        <v>99.895426157105035</v>
      </c>
    </row>
    <row r="422" spans="2:10" ht="24" customHeight="1">
      <c r="B422" s="93" t="s">
        <v>863</v>
      </c>
      <c r="C422" s="80" t="s">
        <v>537</v>
      </c>
      <c r="D422" s="80" t="s">
        <v>649</v>
      </c>
      <c r="E422" s="80" t="s">
        <v>640</v>
      </c>
      <c r="F422" s="81" t="s">
        <v>1111</v>
      </c>
      <c r="G422" s="80"/>
      <c r="H422" s="82">
        <f>H423</f>
        <v>11685.38</v>
      </c>
      <c r="I422" s="82">
        <f>I423</f>
        <v>11685.38</v>
      </c>
      <c r="J422" s="71">
        <f t="shared" si="16"/>
        <v>100</v>
      </c>
    </row>
    <row r="423" spans="2:10" ht="24">
      <c r="B423" s="93" t="s">
        <v>769</v>
      </c>
      <c r="C423" s="80" t="s">
        <v>537</v>
      </c>
      <c r="D423" s="80" t="s">
        <v>649</v>
      </c>
      <c r="E423" s="80" t="s">
        <v>640</v>
      </c>
      <c r="F423" s="81" t="s">
        <v>1111</v>
      </c>
      <c r="G423" s="80" t="s">
        <v>978</v>
      </c>
      <c r="H423" s="82">
        <v>11685.38</v>
      </c>
      <c r="I423" s="82">
        <v>11685.38</v>
      </c>
      <c r="J423" s="71">
        <f t="shared" si="16"/>
        <v>100</v>
      </c>
    </row>
    <row r="424" spans="2:10" ht="24">
      <c r="B424" s="93" t="s">
        <v>1155</v>
      </c>
      <c r="C424" s="80" t="s">
        <v>537</v>
      </c>
      <c r="D424" s="80" t="s">
        <v>649</v>
      </c>
      <c r="E424" s="80" t="s">
        <v>640</v>
      </c>
      <c r="F424" s="81" t="s">
        <v>1170</v>
      </c>
      <c r="G424" s="80"/>
      <c r="H424" s="82">
        <f>H425</f>
        <v>966558</v>
      </c>
      <c r="I424" s="82">
        <f>I425</f>
        <v>966558</v>
      </c>
      <c r="J424" s="71">
        <f t="shared" si="16"/>
        <v>100</v>
      </c>
    </row>
    <row r="425" spans="2:10" ht="24">
      <c r="B425" s="93" t="s">
        <v>769</v>
      </c>
      <c r="C425" s="80" t="s">
        <v>537</v>
      </c>
      <c r="D425" s="80" t="s">
        <v>649</v>
      </c>
      <c r="E425" s="80" t="s">
        <v>640</v>
      </c>
      <c r="F425" s="81" t="s">
        <v>1170</v>
      </c>
      <c r="G425" s="80" t="s">
        <v>978</v>
      </c>
      <c r="H425" s="82">
        <v>966558</v>
      </c>
      <c r="I425" s="82">
        <v>966558</v>
      </c>
      <c r="J425" s="71">
        <f t="shared" si="16"/>
        <v>100</v>
      </c>
    </row>
    <row r="426" spans="2:10" ht="24" customHeight="1">
      <c r="B426" s="93" t="s">
        <v>1171</v>
      </c>
      <c r="C426" s="80" t="s">
        <v>537</v>
      </c>
      <c r="D426" s="80" t="s">
        <v>649</v>
      </c>
      <c r="E426" s="80" t="s">
        <v>640</v>
      </c>
      <c r="F426" s="81" t="s">
        <v>738</v>
      </c>
      <c r="G426" s="80"/>
      <c r="H426" s="82">
        <f>H427</f>
        <v>2000000</v>
      </c>
      <c r="I426" s="82">
        <f>I427</f>
        <v>2000000</v>
      </c>
      <c r="J426" s="71">
        <f t="shared" si="16"/>
        <v>100</v>
      </c>
    </row>
    <row r="427" spans="2:10" ht="24" customHeight="1">
      <c r="B427" s="93" t="s">
        <v>1080</v>
      </c>
      <c r="C427" s="80" t="s">
        <v>537</v>
      </c>
      <c r="D427" s="80" t="s">
        <v>649</v>
      </c>
      <c r="E427" s="80" t="s">
        <v>640</v>
      </c>
      <c r="F427" s="81" t="s">
        <v>983</v>
      </c>
      <c r="G427" s="80"/>
      <c r="H427" s="82">
        <f>H428</f>
        <v>2000000</v>
      </c>
      <c r="I427" s="82">
        <f>I428</f>
        <v>2000000</v>
      </c>
      <c r="J427" s="71">
        <f t="shared" si="16"/>
        <v>100</v>
      </c>
    </row>
    <row r="428" spans="2:10" ht="24">
      <c r="B428" s="93" t="s">
        <v>769</v>
      </c>
      <c r="C428" s="80" t="s">
        <v>537</v>
      </c>
      <c r="D428" s="80" t="s">
        <v>649</v>
      </c>
      <c r="E428" s="80" t="s">
        <v>640</v>
      </c>
      <c r="F428" s="81" t="s">
        <v>983</v>
      </c>
      <c r="G428" s="80" t="s">
        <v>978</v>
      </c>
      <c r="H428" s="82">
        <v>2000000</v>
      </c>
      <c r="I428" s="82">
        <v>2000000</v>
      </c>
      <c r="J428" s="71">
        <f t="shared" si="16"/>
        <v>100</v>
      </c>
    </row>
    <row r="429" spans="2:10" ht="24">
      <c r="B429" s="93" t="s">
        <v>1128</v>
      </c>
      <c r="C429" s="80" t="s">
        <v>537</v>
      </c>
      <c r="D429" s="80" t="s">
        <v>649</v>
      </c>
      <c r="E429" s="80" t="s">
        <v>640</v>
      </c>
      <c r="F429" s="81" t="s">
        <v>748</v>
      </c>
      <c r="G429" s="80"/>
      <c r="H429" s="82">
        <f>H430+H432+H434</f>
        <v>8274643.9199999999</v>
      </c>
      <c r="I429" s="82">
        <f>I430+I432+I434</f>
        <v>8259186</v>
      </c>
      <c r="J429" s="71">
        <f t="shared" si="16"/>
        <v>99.81318930277304</v>
      </c>
    </row>
    <row r="430" spans="2:10" ht="24">
      <c r="B430" s="93" t="s">
        <v>1129</v>
      </c>
      <c r="C430" s="80" t="s">
        <v>537</v>
      </c>
      <c r="D430" s="80" t="s">
        <v>649</v>
      </c>
      <c r="E430" s="80" t="s">
        <v>640</v>
      </c>
      <c r="F430" s="81" t="s">
        <v>723</v>
      </c>
      <c r="G430" s="80"/>
      <c r="H430" s="82">
        <f>H431</f>
        <v>3911821</v>
      </c>
      <c r="I430" s="82">
        <f>I431</f>
        <v>3911821</v>
      </c>
      <c r="J430" s="71">
        <f t="shared" si="16"/>
        <v>100</v>
      </c>
    </row>
    <row r="431" spans="2:10" ht="24">
      <c r="B431" s="93" t="s">
        <v>769</v>
      </c>
      <c r="C431" s="80" t="s">
        <v>537</v>
      </c>
      <c r="D431" s="80" t="s">
        <v>649</v>
      </c>
      <c r="E431" s="80" t="s">
        <v>640</v>
      </c>
      <c r="F431" s="81" t="s">
        <v>723</v>
      </c>
      <c r="G431" s="80" t="s">
        <v>978</v>
      </c>
      <c r="H431" s="82">
        <v>3911821</v>
      </c>
      <c r="I431" s="82">
        <v>3911821</v>
      </c>
      <c r="J431" s="71">
        <f t="shared" si="16"/>
        <v>100</v>
      </c>
    </row>
    <row r="432" spans="2:10" ht="24">
      <c r="B432" s="93" t="s">
        <v>1130</v>
      </c>
      <c r="C432" s="80" t="s">
        <v>537</v>
      </c>
      <c r="D432" s="80" t="s">
        <v>649</v>
      </c>
      <c r="E432" s="80" t="s">
        <v>640</v>
      </c>
      <c r="F432" s="81" t="s">
        <v>695</v>
      </c>
      <c r="G432" s="80"/>
      <c r="H432" s="82">
        <f>H433</f>
        <v>3224004.92</v>
      </c>
      <c r="I432" s="82">
        <f>I433</f>
        <v>3208547</v>
      </c>
      <c r="J432" s="71">
        <f t="shared" si="16"/>
        <v>99.520536711836044</v>
      </c>
    </row>
    <row r="433" spans="2:10" ht="24">
      <c r="B433" s="93" t="s">
        <v>769</v>
      </c>
      <c r="C433" s="80" t="s">
        <v>537</v>
      </c>
      <c r="D433" s="80" t="s">
        <v>649</v>
      </c>
      <c r="E433" s="80" t="s">
        <v>640</v>
      </c>
      <c r="F433" s="81" t="s">
        <v>695</v>
      </c>
      <c r="G433" s="80" t="s">
        <v>978</v>
      </c>
      <c r="H433" s="82">
        <v>3224004.92</v>
      </c>
      <c r="I433" s="71">
        <v>3208547</v>
      </c>
      <c r="J433" s="71">
        <f t="shared" si="16"/>
        <v>99.520536711836044</v>
      </c>
    </row>
    <row r="434" spans="2:10" ht="24">
      <c r="B434" s="93" t="s">
        <v>1155</v>
      </c>
      <c r="C434" s="80" t="s">
        <v>537</v>
      </c>
      <c r="D434" s="80" t="s">
        <v>649</v>
      </c>
      <c r="E434" s="80" t="s">
        <v>640</v>
      </c>
      <c r="F434" s="81" t="s">
        <v>1154</v>
      </c>
      <c r="G434" s="80"/>
      <c r="H434" s="82">
        <f>H435</f>
        <v>1138818</v>
      </c>
      <c r="I434" s="82">
        <f>I435</f>
        <v>1138818</v>
      </c>
      <c r="J434" s="71">
        <f t="shared" si="16"/>
        <v>100</v>
      </c>
    </row>
    <row r="435" spans="2:10" ht="24">
      <c r="B435" s="93" t="s">
        <v>769</v>
      </c>
      <c r="C435" s="80" t="s">
        <v>537</v>
      </c>
      <c r="D435" s="80" t="s">
        <v>649</v>
      </c>
      <c r="E435" s="80" t="s">
        <v>640</v>
      </c>
      <c r="F435" s="81" t="s">
        <v>1154</v>
      </c>
      <c r="G435" s="80" t="s">
        <v>978</v>
      </c>
      <c r="H435" s="82">
        <v>1138818</v>
      </c>
      <c r="I435" s="82">
        <v>1138818</v>
      </c>
      <c r="J435" s="71">
        <f t="shared" si="16"/>
        <v>100</v>
      </c>
    </row>
    <row r="436" spans="2:10" ht="36">
      <c r="B436" s="93" t="s">
        <v>1138</v>
      </c>
      <c r="C436" s="80" t="s">
        <v>537</v>
      </c>
      <c r="D436" s="80" t="s">
        <v>649</v>
      </c>
      <c r="E436" s="80" t="s">
        <v>640</v>
      </c>
      <c r="F436" s="81" t="s">
        <v>762</v>
      </c>
      <c r="G436" s="80"/>
      <c r="H436" s="71">
        <f>H437+H439</f>
        <v>49332</v>
      </c>
      <c r="I436" s="71">
        <f>I437+I439</f>
        <v>28500</v>
      </c>
      <c r="J436" s="71">
        <f t="shared" si="16"/>
        <v>57.77183167112625</v>
      </c>
    </row>
    <row r="437" spans="2:10">
      <c r="B437" s="93" t="s">
        <v>880</v>
      </c>
      <c r="C437" s="80" t="s">
        <v>537</v>
      </c>
      <c r="D437" s="80" t="s">
        <v>649</v>
      </c>
      <c r="E437" s="80" t="s">
        <v>640</v>
      </c>
      <c r="F437" s="81" t="s">
        <v>724</v>
      </c>
      <c r="G437" s="80"/>
      <c r="H437" s="71">
        <f>H438</f>
        <v>45600</v>
      </c>
      <c r="I437" s="71">
        <f>I438</f>
        <v>28500</v>
      </c>
      <c r="J437" s="71">
        <f t="shared" si="16"/>
        <v>62.5</v>
      </c>
    </row>
    <row r="438" spans="2:10" ht="24">
      <c r="B438" s="93" t="s">
        <v>769</v>
      </c>
      <c r="C438" s="80" t="s">
        <v>537</v>
      </c>
      <c r="D438" s="80" t="s">
        <v>649</v>
      </c>
      <c r="E438" s="80" t="s">
        <v>640</v>
      </c>
      <c r="F438" s="81" t="s">
        <v>724</v>
      </c>
      <c r="G438" s="80" t="s">
        <v>978</v>
      </c>
      <c r="H438" s="82">
        <v>45600</v>
      </c>
      <c r="I438" s="71">
        <v>28500</v>
      </c>
      <c r="J438" s="71">
        <f t="shared" si="16"/>
        <v>62.5</v>
      </c>
    </row>
    <row r="439" spans="2:10" ht="24.75" customHeight="1">
      <c r="B439" s="93" t="s">
        <v>997</v>
      </c>
      <c r="C439" s="80" t="s">
        <v>537</v>
      </c>
      <c r="D439" s="80" t="s">
        <v>649</v>
      </c>
      <c r="E439" s="80" t="s">
        <v>640</v>
      </c>
      <c r="F439" s="81" t="s">
        <v>991</v>
      </c>
      <c r="G439" s="80"/>
      <c r="H439" s="82">
        <f>H440</f>
        <v>3732</v>
      </c>
      <c r="I439" s="82">
        <f>I440</f>
        <v>0</v>
      </c>
      <c r="J439" s="71">
        <f t="shared" si="16"/>
        <v>0</v>
      </c>
    </row>
    <row r="440" spans="2:10" ht="24">
      <c r="B440" s="93" t="s">
        <v>769</v>
      </c>
      <c r="C440" s="80" t="s">
        <v>537</v>
      </c>
      <c r="D440" s="80" t="s">
        <v>649</v>
      </c>
      <c r="E440" s="80" t="s">
        <v>640</v>
      </c>
      <c r="F440" s="81" t="s">
        <v>991</v>
      </c>
      <c r="G440" s="80" t="s">
        <v>978</v>
      </c>
      <c r="H440" s="82">
        <v>3732</v>
      </c>
      <c r="I440" s="71">
        <v>0</v>
      </c>
      <c r="J440" s="71">
        <f t="shared" si="16"/>
        <v>0</v>
      </c>
    </row>
    <row r="441" spans="2:10" ht="26.25" customHeight="1">
      <c r="B441" s="93" t="s">
        <v>1084</v>
      </c>
      <c r="C441" s="80" t="s">
        <v>537</v>
      </c>
      <c r="D441" s="80" t="s">
        <v>649</v>
      </c>
      <c r="E441" s="80" t="s">
        <v>640</v>
      </c>
      <c r="F441" s="81" t="s">
        <v>1069</v>
      </c>
      <c r="G441" s="80"/>
      <c r="H441" s="82">
        <f>H442</f>
        <v>96446</v>
      </c>
      <c r="I441" s="82">
        <f>I442</f>
        <v>96446</v>
      </c>
      <c r="J441" s="71">
        <f t="shared" si="16"/>
        <v>100</v>
      </c>
    </row>
    <row r="442" spans="2:10" ht="24" customHeight="1">
      <c r="B442" s="93" t="s">
        <v>1086</v>
      </c>
      <c r="C442" s="80" t="s">
        <v>537</v>
      </c>
      <c r="D442" s="80" t="s">
        <v>649</v>
      </c>
      <c r="E442" s="80" t="s">
        <v>640</v>
      </c>
      <c r="F442" s="81" t="s">
        <v>1070</v>
      </c>
      <c r="G442" s="80"/>
      <c r="H442" s="82">
        <f>H443</f>
        <v>96446</v>
      </c>
      <c r="I442" s="82">
        <f>I443</f>
        <v>96446</v>
      </c>
      <c r="J442" s="71">
        <f t="shared" si="16"/>
        <v>100</v>
      </c>
    </row>
    <row r="443" spans="2:10" ht="24">
      <c r="B443" s="93" t="s">
        <v>769</v>
      </c>
      <c r="C443" s="80" t="s">
        <v>537</v>
      </c>
      <c r="D443" s="80" t="s">
        <v>649</v>
      </c>
      <c r="E443" s="80" t="s">
        <v>640</v>
      </c>
      <c r="F443" s="81" t="s">
        <v>1070</v>
      </c>
      <c r="G443" s="80" t="s">
        <v>978</v>
      </c>
      <c r="H443" s="82">
        <v>96446</v>
      </c>
      <c r="I443" s="82">
        <v>96446</v>
      </c>
      <c r="J443" s="71">
        <f t="shared" si="16"/>
        <v>100</v>
      </c>
    </row>
    <row r="444" spans="2:10" ht="24">
      <c r="B444" s="93" t="s">
        <v>1169</v>
      </c>
      <c r="C444" s="80" t="s">
        <v>537</v>
      </c>
      <c r="D444" s="80" t="s">
        <v>649</v>
      </c>
      <c r="E444" s="80" t="s">
        <v>640</v>
      </c>
      <c r="F444" s="81" t="s">
        <v>758</v>
      </c>
      <c r="G444" s="80"/>
      <c r="H444" s="82">
        <f>H445</f>
        <v>60000</v>
      </c>
      <c r="I444" s="82">
        <f>I445</f>
        <v>60000</v>
      </c>
      <c r="J444" s="71">
        <f t="shared" si="16"/>
        <v>100</v>
      </c>
    </row>
    <row r="445" spans="2:10">
      <c r="B445" s="93" t="s">
        <v>939</v>
      </c>
      <c r="C445" s="80" t="s">
        <v>537</v>
      </c>
      <c r="D445" s="80" t="s">
        <v>649</v>
      </c>
      <c r="E445" s="80" t="s">
        <v>640</v>
      </c>
      <c r="F445" s="81" t="s">
        <v>715</v>
      </c>
      <c r="G445" s="80"/>
      <c r="H445" s="82">
        <f>H446</f>
        <v>60000</v>
      </c>
      <c r="I445" s="82">
        <f>I446</f>
        <v>60000</v>
      </c>
      <c r="J445" s="71">
        <f t="shared" si="16"/>
        <v>100</v>
      </c>
    </row>
    <row r="446" spans="2:10" ht="27" customHeight="1">
      <c r="B446" s="93" t="s">
        <v>769</v>
      </c>
      <c r="C446" s="80" t="s">
        <v>537</v>
      </c>
      <c r="D446" s="80" t="s">
        <v>649</v>
      </c>
      <c r="E446" s="80" t="s">
        <v>640</v>
      </c>
      <c r="F446" s="81" t="s">
        <v>715</v>
      </c>
      <c r="G446" s="80" t="s">
        <v>978</v>
      </c>
      <c r="H446" s="82">
        <v>60000</v>
      </c>
      <c r="I446" s="82">
        <v>60000</v>
      </c>
      <c r="J446" s="71">
        <f t="shared" si="16"/>
        <v>100</v>
      </c>
    </row>
    <row r="447" spans="2:10">
      <c r="B447" s="93" t="s">
        <v>1197</v>
      </c>
      <c r="C447" s="80" t="s">
        <v>537</v>
      </c>
      <c r="D447" s="80" t="s">
        <v>649</v>
      </c>
      <c r="E447" s="81" t="s">
        <v>649</v>
      </c>
      <c r="F447" s="81"/>
      <c r="G447" s="80"/>
      <c r="H447" s="71">
        <f>H448</f>
        <v>1347248</v>
      </c>
      <c r="I447" s="71">
        <v>1347248</v>
      </c>
      <c r="J447" s="71">
        <f t="shared" si="16"/>
        <v>100</v>
      </c>
    </row>
    <row r="448" spans="2:10" ht="24">
      <c r="B448" s="93" t="s">
        <v>864</v>
      </c>
      <c r="C448" s="80" t="s">
        <v>537</v>
      </c>
      <c r="D448" s="80" t="s">
        <v>649</v>
      </c>
      <c r="E448" s="81" t="s">
        <v>649</v>
      </c>
      <c r="F448" s="81" t="s">
        <v>754</v>
      </c>
      <c r="G448" s="80"/>
      <c r="H448" s="71">
        <f>H449+H451</f>
        <v>1347248</v>
      </c>
      <c r="I448" s="71">
        <v>1347248</v>
      </c>
      <c r="J448" s="71">
        <f t="shared" si="16"/>
        <v>100</v>
      </c>
    </row>
    <row r="449" spans="2:10" ht="24">
      <c r="B449" s="93" t="s">
        <v>866</v>
      </c>
      <c r="C449" s="80" t="s">
        <v>537</v>
      </c>
      <c r="D449" s="80" t="s">
        <v>649</v>
      </c>
      <c r="E449" s="81" t="s">
        <v>649</v>
      </c>
      <c r="F449" s="81" t="s">
        <v>709</v>
      </c>
      <c r="G449" s="80"/>
      <c r="H449" s="71">
        <f>H450</f>
        <v>84348</v>
      </c>
      <c r="I449" s="71">
        <f>I450</f>
        <v>84348</v>
      </c>
      <c r="J449" s="71">
        <f t="shared" ref="J449:J512" si="17">I449/H449*100</f>
        <v>100</v>
      </c>
    </row>
    <row r="450" spans="2:10" ht="24">
      <c r="B450" s="93" t="s">
        <v>769</v>
      </c>
      <c r="C450" s="80" t="s">
        <v>537</v>
      </c>
      <c r="D450" s="80" t="s">
        <v>649</v>
      </c>
      <c r="E450" s="81" t="s">
        <v>649</v>
      </c>
      <c r="F450" s="81" t="s">
        <v>709</v>
      </c>
      <c r="G450" s="80" t="s">
        <v>978</v>
      </c>
      <c r="H450" s="82">
        <v>84348</v>
      </c>
      <c r="I450" s="82">
        <v>84348</v>
      </c>
      <c r="J450" s="71">
        <f t="shared" si="17"/>
        <v>100</v>
      </c>
    </row>
    <row r="451" spans="2:10" ht="36">
      <c r="B451" s="93" t="s">
        <v>867</v>
      </c>
      <c r="C451" s="80" t="s">
        <v>537</v>
      </c>
      <c r="D451" s="80" t="s">
        <v>649</v>
      </c>
      <c r="E451" s="81" t="s">
        <v>649</v>
      </c>
      <c r="F451" s="81" t="s">
        <v>1073</v>
      </c>
      <c r="G451" s="80"/>
      <c r="H451" s="71">
        <f>H452+H453</f>
        <v>1262900</v>
      </c>
      <c r="I451" s="71">
        <f>I452+I453</f>
        <v>1262900</v>
      </c>
      <c r="J451" s="71">
        <f t="shared" si="17"/>
        <v>100</v>
      </c>
    </row>
    <row r="452" spans="2:10">
      <c r="B452" s="93" t="s">
        <v>773</v>
      </c>
      <c r="C452" s="80" t="s">
        <v>537</v>
      </c>
      <c r="D452" s="80" t="s">
        <v>649</v>
      </c>
      <c r="E452" s="81" t="s">
        <v>649</v>
      </c>
      <c r="F452" s="81" t="s">
        <v>1073</v>
      </c>
      <c r="G452" s="80">
        <v>300</v>
      </c>
      <c r="H452" s="82">
        <v>666920</v>
      </c>
      <c r="I452" s="82">
        <v>666920</v>
      </c>
      <c r="J452" s="71">
        <f t="shared" si="17"/>
        <v>100</v>
      </c>
    </row>
    <row r="453" spans="2:10" ht="24">
      <c r="B453" s="93" t="s">
        <v>769</v>
      </c>
      <c r="C453" s="80" t="s">
        <v>537</v>
      </c>
      <c r="D453" s="80" t="s">
        <v>649</v>
      </c>
      <c r="E453" s="81" t="s">
        <v>649</v>
      </c>
      <c r="F453" s="81" t="s">
        <v>1073</v>
      </c>
      <c r="G453" s="80">
        <v>600</v>
      </c>
      <c r="H453" s="82">
        <v>595980</v>
      </c>
      <c r="I453" s="82">
        <v>595980</v>
      </c>
      <c r="J453" s="71">
        <f t="shared" si="17"/>
        <v>100</v>
      </c>
    </row>
    <row r="454" spans="2:10" ht="19.5" customHeight="1">
      <c r="B454" s="93" t="s">
        <v>553</v>
      </c>
      <c r="C454" s="80" t="s">
        <v>537</v>
      </c>
      <c r="D454" s="80" t="s">
        <v>649</v>
      </c>
      <c r="E454" s="81" t="s">
        <v>645</v>
      </c>
      <c r="F454" s="81"/>
      <c r="G454" s="80"/>
      <c r="H454" s="82">
        <f>H455+H458+H480+H476</f>
        <v>21250971.02</v>
      </c>
      <c r="I454" s="82">
        <f>I455+I458+I480+I476</f>
        <v>20975136</v>
      </c>
      <c r="J454" s="71">
        <f t="shared" si="17"/>
        <v>98.702012158689584</v>
      </c>
    </row>
    <row r="455" spans="2:10" s="64" customFormat="1" ht="40.5" customHeight="1">
      <c r="B455" s="93" t="s">
        <v>879</v>
      </c>
      <c r="C455" s="69" t="s">
        <v>537</v>
      </c>
      <c r="D455" s="69" t="s">
        <v>649</v>
      </c>
      <c r="E455" s="70" t="s">
        <v>645</v>
      </c>
      <c r="F455" s="70" t="s">
        <v>762</v>
      </c>
      <c r="G455" s="69"/>
      <c r="H455" s="71">
        <f>H456</f>
        <v>21870</v>
      </c>
      <c r="I455" s="71">
        <f>I456</f>
        <v>21870</v>
      </c>
      <c r="J455" s="71">
        <f t="shared" si="17"/>
        <v>100</v>
      </c>
    </row>
    <row r="456" spans="2:10" s="64" customFormat="1" ht="24">
      <c r="B456" s="93" t="s">
        <v>997</v>
      </c>
      <c r="C456" s="69" t="s">
        <v>537</v>
      </c>
      <c r="D456" s="69" t="s">
        <v>649</v>
      </c>
      <c r="E456" s="70" t="s">
        <v>645</v>
      </c>
      <c r="F456" s="70" t="s">
        <v>991</v>
      </c>
      <c r="G456" s="69"/>
      <c r="H456" s="71">
        <f>H457</f>
        <v>21870</v>
      </c>
      <c r="I456" s="71">
        <f>I457</f>
        <v>21870</v>
      </c>
      <c r="J456" s="71">
        <f t="shared" si="17"/>
        <v>100</v>
      </c>
    </row>
    <row r="457" spans="2:10" s="64" customFormat="1" ht="24">
      <c r="B457" s="93" t="s">
        <v>768</v>
      </c>
      <c r="C457" s="69" t="s">
        <v>537</v>
      </c>
      <c r="D457" s="69" t="s">
        <v>649</v>
      </c>
      <c r="E457" s="70" t="s">
        <v>645</v>
      </c>
      <c r="F457" s="70" t="s">
        <v>991</v>
      </c>
      <c r="G457" s="69" t="s">
        <v>976</v>
      </c>
      <c r="H457" s="71">
        <v>21870</v>
      </c>
      <c r="I457" s="71">
        <v>21870</v>
      </c>
      <c r="J457" s="71">
        <f t="shared" si="17"/>
        <v>100</v>
      </c>
    </row>
    <row r="458" spans="2:10" ht="27" customHeight="1">
      <c r="B458" s="93" t="s">
        <v>881</v>
      </c>
      <c r="C458" s="80" t="s">
        <v>537</v>
      </c>
      <c r="D458" s="80" t="s">
        <v>649</v>
      </c>
      <c r="E458" s="81" t="s">
        <v>645</v>
      </c>
      <c r="F458" s="81" t="s">
        <v>778</v>
      </c>
      <c r="G458" s="80"/>
      <c r="H458" s="82">
        <f>H459+H470+H464+H468</f>
        <v>18992681.02</v>
      </c>
      <c r="I458" s="82">
        <f>I459+I470+I464+I468</f>
        <v>18807597.57</v>
      </c>
      <c r="J458" s="71">
        <f t="shared" si="17"/>
        <v>99.02550119277474</v>
      </c>
    </row>
    <row r="459" spans="2:10" ht="29.25" customHeight="1">
      <c r="B459" s="93" t="s">
        <v>885</v>
      </c>
      <c r="C459" s="80" t="s">
        <v>537</v>
      </c>
      <c r="D459" s="80" t="s">
        <v>649</v>
      </c>
      <c r="E459" s="81" t="s">
        <v>645</v>
      </c>
      <c r="F459" s="81" t="s">
        <v>884</v>
      </c>
      <c r="G459" s="80"/>
      <c r="H459" s="82">
        <f>H460+H462</f>
        <v>2077769</v>
      </c>
      <c r="I459" s="82">
        <f>I460+I462</f>
        <v>2068713.9899999998</v>
      </c>
      <c r="J459" s="71">
        <f t="shared" si="17"/>
        <v>99.564195538580066</v>
      </c>
    </row>
    <row r="460" spans="2:10" ht="33" customHeight="1">
      <c r="B460" s="93" t="s">
        <v>882</v>
      </c>
      <c r="C460" s="80" t="s">
        <v>537</v>
      </c>
      <c r="D460" s="80" t="s">
        <v>649</v>
      </c>
      <c r="E460" s="81" t="s">
        <v>645</v>
      </c>
      <c r="F460" s="81" t="s">
        <v>782</v>
      </c>
      <c r="G460" s="80"/>
      <c r="H460" s="82">
        <f>H461</f>
        <v>1121366</v>
      </c>
      <c r="I460" s="82">
        <f>I461</f>
        <v>1112893.1099999999</v>
      </c>
      <c r="J460" s="71">
        <f t="shared" si="17"/>
        <v>99.244413509951244</v>
      </c>
    </row>
    <row r="461" spans="2:10" ht="48">
      <c r="B461" s="93" t="s">
        <v>767</v>
      </c>
      <c r="C461" s="80" t="s">
        <v>537</v>
      </c>
      <c r="D461" s="80" t="s">
        <v>649</v>
      </c>
      <c r="E461" s="81" t="s">
        <v>645</v>
      </c>
      <c r="F461" s="81" t="s">
        <v>782</v>
      </c>
      <c r="G461" s="80">
        <v>100</v>
      </c>
      <c r="H461" s="82">
        <v>1121366</v>
      </c>
      <c r="I461" s="71">
        <f>861299.09+251594.02</f>
        <v>1112893.1099999999</v>
      </c>
      <c r="J461" s="71">
        <f t="shared" si="17"/>
        <v>99.244413509951244</v>
      </c>
    </row>
    <row r="462" spans="2:10">
      <c r="B462" s="93" t="s">
        <v>883</v>
      </c>
      <c r="C462" s="80" t="s">
        <v>537</v>
      </c>
      <c r="D462" s="80" t="s">
        <v>649</v>
      </c>
      <c r="E462" s="81" t="s">
        <v>645</v>
      </c>
      <c r="F462" s="81" t="s">
        <v>781</v>
      </c>
      <c r="G462" s="80"/>
      <c r="H462" s="82">
        <f>H463</f>
        <v>956403</v>
      </c>
      <c r="I462" s="82">
        <f>I463</f>
        <v>955820.88</v>
      </c>
      <c r="J462" s="71">
        <f t="shared" si="17"/>
        <v>99.939134444371263</v>
      </c>
    </row>
    <row r="463" spans="2:10" ht="48">
      <c r="B463" s="93" t="s">
        <v>767</v>
      </c>
      <c r="C463" s="80" t="s">
        <v>537</v>
      </c>
      <c r="D463" s="80" t="s">
        <v>649</v>
      </c>
      <c r="E463" s="81" t="s">
        <v>645</v>
      </c>
      <c r="F463" s="81" t="s">
        <v>781</v>
      </c>
      <c r="G463" s="80">
        <v>100</v>
      </c>
      <c r="H463" s="82">
        <v>956403</v>
      </c>
      <c r="I463" s="71">
        <f>733992.88+221828</f>
        <v>955820.88</v>
      </c>
      <c r="J463" s="71">
        <f t="shared" si="17"/>
        <v>99.939134444371263</v>
      </c>
    </row>
    <row r="464" spans="2:10" ht="24">
      <c r="B464" s="93" t="s">
        <v>1174</v>
      </c>
      <c r="C464" s="80" t="s">
        <v>537</v>
      </c>
      <c r="D464" s="80" t="s">
        <v>649</v>
      </c>
      <c r="E464" s="81" t="s">
        <v>645</v>
      </c>
      <c r="F464" s="81" t="s">
        <v>1173</v>
      </c>
      <c r="G464" s="80"/>
      <c r="H464" s="82">
        <f>H465</f>
        <v>1601642</v>
      </c>
      <c r="I464" s="82">
        <f>I465</f>
        <v>1542909.6600000001</v>
      </c>
      <c r="J464" s="71">
        <f t="shared" si="17"/>
        <v>96.332992016942626</v>
      </c>
    </row>
    <row r="465" spans="2:10" ht="36">
      <c r="B465" s="93" t="s">
        <v>1142</v>
      </c>
      <c r="C465" s="80" t="s">
        <v>537</v>
      </c>
      <c r="D465" s="80" t="s">
        <v>649</v>
      </c>
      <c r="E465" s="81" t="s">
        <v>645</v>
      </c>
      <c r="F465" s="81" t="s">
        <v>1172</v>
      </c>
      <c r="G465" s="80"/>
      <c r="H465" s="82">
        <f>H466+H467</f>
        <v>1601642</v>
      </c>
      <c r="I465" s="82">
        <f>I466+I467</f>
        <v>1542909.6600000001</v>
      </c>
      <c r="J465" s="71">
        <f t="shared" si="17"/>
        <v>96.332992016942626</v>
      </c>
    </row>
    <row r="466" spans="2:10" ht="48">
      <c r="B466" s="93" t="s">
        <v>767</v>
      </c>
      <c r="C466" s="80" t="s">
        <v>537</v>
      </c>
      <c r="D466" s="80" t="s">
        <v>649</v>
      </c>
      <c r="E466" s="81" t="s">
        <v>645</v>
      </c>
      <c r="F466" s="81" t="s">
        <v>1172</v>
      </c>
      <c r="G466" s="80" t="s">
        <v>735</v>
      </c>
      <c r="H466" s="82">
        <v>1020879</v>
      </c>
      <c r="I466" s="71">
        <f>782879.61+1400+193029.22+0</f>
        <v>977308.83</v>
      </c>
      <c r="J466" s="71">
        <f t="shared" si="17"/>
        <v>95.732092637815057</v>
      </c>
    </row>
    <row r="467" spans="2:10" ht="24">
      <c r="B467" s="93" t="s">
        <v>768</v>
      </c>
      <c r="C467" s="80" t="s">
        <v>537</v>
      </c>
      <c r="D467" s="80" t="s">
        <v>649</v>
      </c>
      <c r="E467" s="81" t="s">
        <v>645</v>
      </c>
      <c r="F467" s="81" t="s">
        <v>1172</v>
      </c>
      <c r="G467" s="80" t="s">
        <v>976</v>
      </c>
      <c r="H467" s="82">
        <v>580763</v>
      </c>
      <c r="I467" s="71">
        <f>465600.83+100000</f>
        <v>565600.83000000007</v>
      </c>
      <c r="J467" s="71">
        <f t="shared" si="17"/>
        <v>97.389267222602001</v>
      </c>
    </row>
    <row r="468" spans="2:10" ht="36">
      <c r="B468" s="93" t="s">
        <v>1142</v>
      </c>
      <c r="C468" s="80" t="s">
        <v>537</v>
      </c>
      <c r="D468" s="80" t="s">
        <v>649</v>
      </c>
      <c r="E468" s="81" t="s">
        <v>645</v>
      </c>
      <c r="F468" s="81" t="s">
        <v>1141</v>
      </c>
      <c r="G468" s="80"/>
      <c r="H468" s="71">
        <f>H469</f>
        <v>3404100</v>
      </c>
      <c r="I468" s="71">
        <f>I469</f>
        <v>3404100</v>
      </c>
      <c r="J468" s="71">
        <f t="shared" si="17"/>
        <v>100</v>
      </c>
    </row>
    <row r="469" spans="2:10" ht="48">
      <c r="B469" s="93" t="s">
        <v>767</v>
      </c>
      <c r="C469" s="80" t="s">
        <v>537</v>
      </c>
      <c r="D469" s="80" t="s">
        <v>649</v>
      </c>
      <c r="E469" s="81" t="s">
        <v>645</v>
      </c>
      <c r="F469" s="81" t="s">
        <v>1141</v>
      </c>
      <c r="G469" s="80" t="s">
        <v>735</v>
      </c>
      <c r="H469" s="82">
        <v>3404100</v>
      </c>
      <c r="I469" s="82">
        <v>3404100</v>
      </c>
      <c r="J469" s="71">
        <f t="shared" si="17"/>
        <v>100</v>
      </c>
    </row>
    <row r="470" spans="2:10" ht="24">
      <c r="B470" s="93" t="s">
        <v>886</v>
      </c>
      <c r="C470" s="80" t="s">
        <v>537</v>
      </c>
      <c r="D470" s="80" t="s">
        <v>649</v>
      </c>
      <c r="E470" s="81" t="s">
        <v>645</v>
      </c>
      <c r="F470" s="81" t="s">
        <v>779</v>
      </c>
      <c r="G470" s="80"/>
      <c r="H470" s="82">
        <f>H471</f>
        <v>11909170.02</v>
      </c>
      <c r="I470" s="82">
        <f>I471</f>
        <v>11791873.92</v>
      </c>
      <c r="J470" s="71">
        <f t="shared" si="17"/>
        <v>99.015077458773234</v>
      </c>
    </row>
    <row r="471" spans="2:10" ht="24">
      <c r="B471" s="93" t="s">
        <v>887</v>
      </c>
      <c r="C471" s="80" t="s">
        <v>537</v>
      </c>
      <c r="D471" s="80" t="s">
        <v>649</v>
      </c>
      <c r="E471" s="81" t="s">
        <v>645</v>
      </c>
      <c r="F471" s="81" t="s">
        <v>780</v>
      </c>
      <c r="G471" s="80"/>
      <c r="H471" s="82">
        <f>H472+H473+H475+H474</f>
        <v>11909170.02</v>
      </c>
      <c r="I471" s="82">
        <f>I472+I473+I475+I474</f>
        <v>11791873.92</v>
      </c>
      <c r="J471" s="71">
        <f t="shared" si="17"/>
        <v>99.015077458773234</v>
      </c>
    </row>
    <row r="472" spans="2:10" ht="48">
      <c r="B472" s="93" t="s">
        <v>767</v>
      </c>
      <c r="C472" s="80" t="s">
        <v>537</v>
      </c>
      <c r="D472" s="80" t="s">
        <v>649</v>
      </c>
      <c r="E472" s="81" t="s">
        <v>645</v>
      </c>
      <c r="F472" s="81" t="s">
        <v>780</v>
      </c>
      <c r="G472" s="80">
        <v>100</v>
      </c>
      <c r="H472" s="82">
        <v>8610810.5999999996</v>
      </c>
      <c r="I472" s="71">
        <f>6220186.6+359511+100000+1869710.04</f>
        <v>8549407.6400000006</v>
      </c>
      <c r="J472" s="71">
        <f t="shared" si="17"/>
        <v>99.286908482228156</v>
      </c>
    </row>
    <row r="473" spans="2:10" ht="24">
      <c r="B473" s="93" t="s">
        <v>768</v>
      </c>
      <c r="C473" s="80" t="s">
        <v>537</v>
      </c>
      <c r="D473" s="80" t="s">
        <v>649</v>
      </c>
      <c r="E473" s="81" t="s">
        <v>645</v>
      </c>
      <c r="F473" s="81" t="s">
        <v>780</v>
      </c>
      <c r="G473" s="80">
        <v>200</v>
      </c>
      <c r="H473" s="82">
        <v>3137036.02</v>
      </c>
      <c r="I473" s="71">
        <f>242353.26+2841203.5</f>
        <v>3083556.76</v>
      </c>
      <c r="J473" s="71">
        <f t="shared" si="17"/>
        <v>98.295229648016587</v>
      </c>
    </row>
    <row r="474" spans="2:10">
      <c r="B474" s="93" t="s">
        <v>773</v>
      </c>
      <c r="C474" s="80" t="s">
        <v>537</v>
      </c>
      <c r="D474" s="80" t="s">
        <v>649</v>
      </c>
      <c r="E474" s="81" t="s">
        <v>645</v>
      </c>
      <c r="F474" s="81" t="s">
        <v>780</v>
      </c>
      <c r="G474" s="80" t="s">
        <v>1004</v>
      </c>
      <c r="H474" s="82">
        <v>109584.4</v>
      </c>
      <c r="I474" s="71">
        <v>108135.02</v>
      </c>
      <c r="J474" s="71">
        <f t="shared" si="17"/>
        <v>98.677384737243628</v>
      </c>
    </row>
    <row r="475" spans="2:10">
      <c r="B475" s="93" t="s">
        <v>771</v>
      </c>
      <c r="C475" s="80" t="s">
        <v>537</v>
      </c>
      <c r="D475" s="80" t="s">
        <v>649</v>
      </c>
      <c r="E475" s="81" t="s">
        <v>645</v>
      </c>
      <c r="F475" s="81" t="s">
        <v>780</v>
      </c>
      <c r="G475" s="80">
        <v>800</v>
      </c>
      <c r="H475" s="82">
        <v>51739</v>
      </c>
      <c r="I475" s="71">
        <f>2649+6232+32163.5+9730</f>
        <v>50774.5</v>
      </c>
      <c r="J475" s="71">
        <f t="shared" si="17"/>
        <v>98.135835636560429</v>
      </c>
    </row>
    <row r="476" spans="2:10" ht="36">
      <c r="B476" s="93" t="s">
        <v>1131</v>
      </c>
      <c r="C476" s="80" t="s">
        <v>537</v>
      </c>
      <c r="D476" s="80" t="s">
        <v>649</v>
      </c>
      <c r="E476" s="81" t="s">
        <v>645</v>
      </c>
      <c r="F476" s="81" t="s">
        <v>1119</v>
      </c>
      <c r="G476" s="80"/>
      <c r="H476" s="82">
        <f>H477</f>
        <v>304500</v>
      </c>
      <c r="I476" s="82">
        <f>I477</f>
        <v>302500</v>
      </c>
      <c r="J476" s="71">
        <f t="shared" si="17"/>
        <v>99.343185550082097</v>
      </c>
    </row>
    <row r="477" spans="2:10" ht="18" customHeight="1">
      <c r="B477" s="93" t="s">
        <v>1178</v>
      </c>
      <c r="C477" s="69" t="s">
        <v>537</v>
      </c>
      <c r="D477" s="69" t="s">
        <v>649</v>
      </c>
      <c r="E477" s="70" t="s">
        <v>645</v>
      </c>
      <c r="F477" s="70" t="s">
        <v>1177</v>
      </c>
      <c r="G477" s="80"/>
      <c r="H477" s="82">
        <f>H478+H479</f>
        <v>304500</v>
      </c>
      <c r="I477" s="82">
        <f>I478+I479</f>
        <v>302500</v>
      </c>
      <c r="J477" s="71">
        <f t="shared" si="17"/>
        <v>99.343185550082097</v>
      </c>
    </row>
    <row r="478" spans="2:10" ht="26.25" customHeight="1">
      <c r="B478" s="93" t="s">
        <v>768</v>
      </c>
      <c r="C478" s="69" t="s">
        <v>537</v>
      </c>
      <c r="D478" s="69" t="s">
        <v>649</v>
      </c>
      <c r="E478" s="70" t="s">
        <v>645</v>
      </c>
      <c r="F478" s="70" t="s">
        <v>1177</v>
      </c>
      <c r="G478" s="69" t="s">
        <v>976</v>
      </c>
      <c r="H478" s="71">
        <v>121500</v>
      </c>
      <c r="I478" s="71">
        <v>121500</v>
      </c>
      <c r="J478" s="71">
        <f t="shared" si="17"/>
        <v>100</v>
      </c>
    </row>
    <row r="479" spans="2:10" ht="16.5" customHeight="1">
      <c r="B479" s="93" t="s">
        <v>773</v>
      </c>
      <c r="C479" s="69" t="s">
        <v>537</v>
      </c>
      <c r="D479" s="69" t="s">
        <v>649</v>
      </c>
      <c r="E479" s="70" t="s">
        <v>645</v>
      </c>
      <c r="F479" s="70" t="s">
        <v>1177</v>
      </c>
      <c r="G479" s="69" t="s">
        <v>1004</v>
      </c>
      <c r="H479" s="71">
        <v>183000</v>
      </c>
      <c r="I479" s="71">
        <f>165000+16000</f>
        <v>181000</v>
      </c>
      <c r="J479" s="71">
        <f t="shared" si="17"/>
        <v>98.907103825136616</v>
      </c>
    </row>
    <row r="480" spans="2:10" s="64" customFormat="1" ht="24">
      <c r="B480" s="93" t="s">
        <v>917</v>
      </c>
      <c r="C480" s="80" t="s">
        <v>537</v>
      </c>
      <c r="D480" s="80" t="s">
        <v>649</v>
      </c>
      <c r="E480" s="80" t="s">
        <v>645</v>
      </c>
      <c r="F480" s="81" t="s">
        <v>741</v>
      </c>
      <c r="G480" s="69"/>
      <c r="H480" s="71">
        <f>H481</f>
        <v>1931920</v>
      </c>
      <c r="I480" s="71">
        <f>I481</f>
        <v>1843168.43</v>
      </c>
      <c r="J480" s="71">
        <f t="shared" si="17"/>
        <v>95.406043210899</v>
      </c>
    </row>
    <row r="481" spans="2:11" s="64" customFormat="1">
      <c r="B481" s="93" t="s">
        <v>1093</v>
      </c>
      <c r="C481" s="80" t="s">
        <v>537</v>
      </c>
      <c r="D481" s="80" t="s">
        <v>649</v>
      </c>
      <c r="E481" s="80" t="s">
        <v>645</v>
      </c>
      <c r="F481" s="81" t="s">
        <v>1094</v>
      </c>
      <c r="G481" s="81"/>
      <c r="H481" s="92">
        <f>H482</f>
        <v>1931920</v>
      </c>
      <c r="I481" s="92">
        <f>I482</f>
        <v>1843168.43</v>
      </c>
      <c r="J481" s="71">
        <f t="shared" si="17"/>
        <v>95.406043210899</v>
      </c>
    </row>
    <row r="482" spans="2:11" s="64" customFormat="1" ht="24">
      <c r="B482" s="93" t="s">
        <v>768</v>
      </c>
      <c r="C482" s="80" t="s">
        <v>537</v>
      </c>
      <c r="D482" s="80" t="s">
        <v>649</v>
      </c>
      <c r="E482" s="80" t="s">
        <v>645</v>
      </c>
      <c r="F482" s="81" t="s">
        <v>1094</v>
      </c>
      <c r="G482" s="81">
        <v>200</v>
      </c>
      <c r="H482" s="92">
        <v>1931920</v>
      </c>
      <c r="I482" s="71">
        <v>1843168.43</v>
      </c>
      <c r="J482" s="71">
        <f t="shared" si="17"/>
        <v>95.406043210899</v>
      </c>
    </row>
    <row r="483" spans="2:11">
      <c r="B483" s="93" t="s">
        <v>963</v>
      </c>
      <c r="C483" s="80" t="s">
        <v>537</v>
      </c>
      <c r="D483" s="80" t="s">
        <v>628</v>
      </c>
      <c r="E483" s="81"/>
      <c r="F483" s="81"/>
      <c r="G483" s="80"/>
      <c r="H483" s="82">
        <f t="shared" ref="H483:I486" si="18">H484</f>
        <v>3790700</v>
      </c>
      <c r="I483" s="82">
        <f t="shared" si="18"/>
        <v>2792056.4</v>
      </c>
      <c r="J483" s="71">
        <f t="shared" si="17"/>
        <v>73.655430395441471</v>
      </c>
    </row>
    <row r="484" spans="2:11">
      <c r="B484" s="93" t="s">
        <v>556</v>
      </c>
      <c r="C484" s="80" t="s">
        <v>537</v>
      </c>
      <c r="D484" s="80" t="s">
        <v>628</v>
      </c>
      <c r="E484" s="81" t="s">
        <v>641</v>
      </c>
      <c r="F484" s="81"/>
      <c r="G484" s="80"/>
      <c r="H484" s="82">
        <f t="shared" si="18"/>
        <v>3790700</v>
      </c>
      <c r="I484" s="82">
        <f t="shared" si="18"/>
        <v>2792056.4</v>
      </c>
      <c r="J484" s="71">
        <f t="shared" si="17"/>
        <v>73.655430395441471</v>
      </c>
    </row>
    <row r="485" spans="2:11">
      <c r="B485" s="93" t="s">
        <v>1082</v>
      </c>
      <c r="C485" s="80" t="s">
        <v>537</v>
      </c>
      <c r="D485" s="80" t="s">
        <v>628</v>
      </c>
      <c r="E485" s="81" t="s">
        <v>641</v>
      </c>
      <c r="F485" s="81" t="s">
        <v>759</v>
      </c>
      <c r="G485" s="80"/>
      <c r="H485" s="82">
        <f t="shared" si="18"/>
        <v>3790700</v>
      </c>
      <c r="I485" s="82">
        <f t="shared" si="18"/>
        <v>2792056.4</v>
      </c>
      <c r="J485" s="71">
        <f t="shared" si="17"/>
        <v>73.655430395441471</v>
      </c>
    </row>
    <row r="486" spans="2:11" ht="48">
      <c r="B486" s="93" t="s">
        <v>857</v>
      </c>
      <c r="C486" s="80" t="s">
        <v>537</v>
      </c>
      <c r="D486" s="80" t="s">
        <v>628</v>
      </c>
      <c r="E486" s="81" t="s">
        <v>641</v>
      </c>
      <c r="F486" s="81" t="s">
        <v>1074</v>
      </c>
      <c r="G486" s="80"/>
      <c r="H486" s="82">
        <f t="shared" si="18"/>
        <v>3790700</v>
      </c>
      <c r="I486" s="82">
        <f t="shared" si="18"/>
        <v>2792056.4</v>
      </c>
      <c r="J486" s="71">
        <f t="shared" si="17"/>
        <v>73.655430395441471</v>
      </c>
    </row>
    <row r="487" spans="2:11">
      <c r="B487" s="93" t="s">
        <v>773</v>
      </c>
      <c r="C487" s="80" t="s">
        <v>537</v>
      </c>
      <c r="D487" s="80" t="s">
        <v>628</v>
      </c>
      <c r="E487" s="81" t="s">
        <v>641</v>
      </c>
      <c r="F487" s="81" t="s">
        <v>1074</v>
      </c>
      <c r="G487" s="80">
        <v>300</v>
      </c>
      <c r="H487" s="82">
        <v>3790700</v>
      </c>
      <c r="I487" s="71">
        <v>2792056.4</v>
      </c>
      <c r="J487" s="71">
        <f t="shared" si="17"/>
        <v>73.655430395441471</v>
      </c>
    </row>
    <row r="488" spans="2:11" ht="39.75" customHeight="1">
      <c r="B488" s="76" t="s">
        <v>568</v>
      </c>
      <c r="C488" s="77" t="s">
        <v>567</v>
      </c>
      <c r="D488" s="78"/>
      <c r="E488" s="78"/>
      <c r="F488" s="78"/>
      <c r="G488" s="78"/>
      <c r="H488" s="79">
        <f>H490+H507+H532+H537+H521+H526+H544+H513+H502+H516</f>
        <v>36450543.25</v>
      </c>
      <c r="I488" s="79">
        <f>I490+I507+I532+I537+I521+I526+I544+I513+I502+I516</f>
        <v>36440679.960000001</v>
      </c>
      <c r="J488" s="79">
        <f>I488/H488*100</f>
        <v>99.972940622771105</v>
      </c>
      <c r="K488" s="101"/>
    </row>
    <row r="489" spans="2:11">
      <c r="B489" s="93" t="s">
        <v>954</v>
      </c>
      <c r="C489" s="80" t="s">
        <v>567</v>
      </c>
      <c r="D489" s="80" t="s">
        <v>638</v>
      </c>
      <c r="E489" s="81"/>
      <c r="F489" s="81"/>
      <c r="G489" s="80"/>
      <c r="H489" s="82">
        <f>H490</f>
        <v>6221510.4699999997</v>
      </c>
      <c r="I489" s="82">
        <f>I490</f>
        <v>6211720.3499999996</v>
      </c>
      <c r="J489" s="71">
        <f t="shared" si="17"/>
        <v>99.842640785590447</v>
      </c>
    </row>
    <row r="490" spans="2:11" ht="24">
      <c r="B490" s="93" t="s">
        <v>570</v>
      </c>
      <c r="C490" s="80" t="s">
        <v>567</v>
      </c>
      <c r="D490" s="80" t="s">
        <v>638</v>
      </c>
      <c r="E490" s="81" t="s">
        <v>642</v>
      </c>
      <c r="F490" s="81"/>
      <c r="G490" s="80"/>
      <c r="H490" s="82">
        <f>H491+H494</f>
        <v>6221510.4699999997</v>
      </c>
      <c r="I490" s="82">
        <f>I491+I494</f>
        <v>6211720.3499999996</v>
      </c>
      <c r="J490" s="71">
        <f t="shared" si="17"/>
        <v>99.842640785590447</v>
      </c>
    </row>
    <row r="491" spans="2:11" ht="24">
      <c r="B491" s="93" t="s">
        <v>911</v>
      </c>
      <c r="C491" s="80" t="s">
        <v>567</v>
      </c>
      <c r="D491" s="80" t="s">
        <v>638</v>
      </c>
      <c r="E491" s="81" t="s">
        <v>642</v>
      </c>
      <c r="F491" s="81" t="s">
        <v>763</v>
      </c>
      <c r="G491" s="80"/>
      <c r="H491" s="82">
        <f>H492</f>
        <v>447979</v>
      </c>
      <c r="I491" s="82">
        <f>I492</f>
        <v>447958.88</v>
      </c>
      <c r="J491" s="71">
        <f t="shared" si="17"/>
        <v>99.995508718042586</v>
      </c>
    </row>
    <row r="492" spans="2:11" ht="24">
      <c r="B492" s="93" t="s">
        <v>912</v>
      </c>
      <c r="C492" s="80" t="s">
        <v>567</v>
      </c>
      <c r="D492" s="80" t="s">
        <v>638</v>
      </c>
      <c r="E492" s="81" t="s">
        <v>642</v>
      </c>
      <c r="F492" s="81" t="s">
        <v>726</v>
      </c>
      <c r="G492" s="80"/>
      <c r="H492" s="82">
        <f>H493</f>
        <v>447979</v>
      </c>
      <c r="I492" s="82">
        <f>I493</f>
        <v>447958.88</v>
      </c>
      <c r="J492" s="71">
        <f t="shared" si="17"/>
        <v>99.995508718042586</v>
      </c>
    </row>
    <row r="493" spans="2:11" ht="24">
      <c r="B493" s="93" t="s">
        <v>768</v>
      </c>
      <c r="C493" s="80" t="s">
        <v>567</v>
      </c>
      <c r="D493" s="80" t="s">
        <v>638</v>
      </c>
      <c r="E493" s="81" t="s">
        <v>642</v>
      </c>
      <c r="F493" s="81" t="s">
        <v>726</v>
      </c>
      <c r="G493" s="80">
        <v>200</v>
      </c>
      <c r="H493" s="82">
        <v>447979</v>
      </c>
      <c r="I493" s="82">
        <f>439642.88+8316</f>
        <v>447958.88</v>
      </c>
      <c r="J493" s="71">
        <f t="shared" si="17"/>
        <v>99.995508718042586</v>
      </c>
    </row>
    <row r="494" spans="2:11" ht="36">
      <c r="B494" s="93" t="s">
        <v>913</v>
      </c>
      <c r="C494" s="80" t="s">
        <v>567</v>
      </c>
      <c r="D494" s="80" t="s">
        <v>638</v>
      </c>
      <c r="E494" s="81" t="s">
        <v>642</v>
      </c>
      <c r="F494" s="81" t="s">
        <v>802</v>
      </c>
      <c r="G494" s="80"/>
      <c r="H494" s="82">
        <f>H495</f>
        <v>5773531.4699999997</v>
      </c>
      <c r="I494" s="82">
        <f>I495</f>
        <v>5763761.4699999997</v>
      </c>
      <c r="J494" s="71">
        <f t="shared" si="17"/>
        <v>99.830779479582532</v>
      </c>
    </row>
    <row r="495" spans="2:11" ht="24">
      <c r="B495" s="93" t="s">
        <v>914</v>
      </c>
      <c r="C495" s="80" t="s">
        <v>567</v>
      </c>
      <c r="D495" s="80" t="s">
        <v>638</v>
      </c>
      <c r="E495" s="81" t="s">
        <v>642</v>
      </c>
      <c r="F495" s="81" t="s">
        <v>801</v>
      </c>
      <c r="G495" s="80"/>
      <c r="H495" s="82">
        <f>H496+H498</f>
        <v>5773531.4699999997</v>
      </c>
      <c r="I495" s="82">
        <f>I496+I498</f>
        <v>5763761.4699999997</v>
      </c>
      <c r="J495" s="71">
        <f t="shared" si="17"/>
        <v>99.830779479582532</v>
      </c>
    </row>
    <row r="496" spans="2:11" ht="24">
      <c r="B496" s="93" t="s">
        <v>915</v>
      </c>
      <c r="C496" s="80" t="s">
        <v>567</v>
      </c>
      <c r="D496" s="80" t="s">
        <v>638</v>
      </c>
      <c r="E496" s="81" t="s">
        <v>642</v>
      </c>
      <c r="F496" s="81" t="s">
        <v>800</v>
      </c>
      <c r="G496" s="80"/>
      <c r="H496" s="82">
        <f>H497</f>
        <v>4135776</v>
      </c>
      <c r="I496" s="82">
        <f>I497</f>
        <v>4135189.4799999995</v>
      </c>
      <c r="J496" s="71">
        <f t="shared" si="17"/>
        <v>99.985818380879422</v>
      </c>
    </row>
    <row r="497" spans="2:10" ht="48">
      <c r="B497" s="93" t="s">
        <v>767</v>
      </c>
      <c r="C497" s="80" t="s">
        <v>567</v>
      </c>
      <c r="D497" s="80" t="s">
        <v>638</v>
      </c>
      <c r="E497" s="81" t="s">
        <v>642</v>
      </c>
      <c r="F497" s="81" t="s">
        <v>800</v>
      </c>
      <c r="G497" s="80">
        <v>100</v>
      </c>
      <c r="H497" s="82">
        <v>4135776</v>
      </c>
      <c r="I497" s="71">
        <f>3187835.01+947354.47</f>
        <v>4135189.4799999995</v>
      </c>
      <c r="J497" s="71">
        <f t="shared" si="17"/>
        <v>99.985818380879422</v>
      </c>
    </row>
    <row r="498" spans="2:10" ht="24">
      <c r="B498" s="93" t="s">
        <v>916</v>
      </c>
      <c r="C498" s="80" t="s">
        <v>567</v>
      </c>
      <c r="D498" s="80" t="s">
        <v>638</v>
      </c>
      <c r="E498" s="81" t="s">
        <v>642</v>
      </c>
      <c r="F498" s="81" t="s">
        <v>799</v>
      </c>
      <c r="G498" s="80"/>
      <c r="H498" s="82">
        <f>H499+H500+H501</f>
        <v>1637755.47</v>
      </c>
      <c r="I498" s="82">
        <f>I499+I500+I501</f>
        <v>1628571.99</v>
      </c>
      <c r="J498" s="71">
        <f t="shared" si="17"/>
        <v>99.43926427551483</v>
      </c>
    </row>
    <row r="499" spans="2:10" ht="48">
      <c r="B499" s="93" t="s">
        <v>767</v>
      </c>
      <c r="C499" s="80" t="s">
        <v>567</v>
      </c>
      <c r="D499" s="80" t="s">
        <v>638</v>
      </c>
      <c r="E499" s="81" t="s">
        <v>642</v>
      </c>
      <c r="F499" s="81" t="s">
        <v>799</v>
      </c>
      <c r="G499" s="80">
        <v>100</v>
      </c>
      <c r="H499" s="82">
        <v>1360620</v>
      </c>
      <c r="I499" s="71">
        <f>1042181.22+9274+309084.22</f>
        <v>1360539.44</v>
      </c>
      <c r="J499" s="71">
        <f t="shared" si="17"/>
        <v>99.99407916979024</v>
      </c>
    </row>
    <row r="500" spans="2:10" ht="24">
      <c r="B500" s="93" t="s">
        <v>768</v>
      </c>
      <c r="C500" s="80" t="s">
        <v>567</v>
      </c>
      <c r="D500" s="80" t="s">
        <v>638</v>
      </c>
      <c r="E500" s="81" t="s">
        <v>642</v>
      </c>
      <c r="F500" s="81" t="s">
        <v>799</v>
      </c>
      <c r="G500" s="80">
        <v>200</v>
      </c>
      <c r="H500" s="82">
        <v>269445.46999999997</v>
      </c>
      <c r="I500" s="71">
        <f>73880+186471.09</f>
        <v>260351.09</v>
      </c>
      <c r="J500" s="71">
        <f t="shared" si="17"/>
        <v>96.624779032284351</v>
      </c>
    </row>
    <row r="501" spans="2:10">
      <c r="B501" s="93" t="s">
        <v>771</v>
      </c>
      <c r="C501" s="80" t="s">
        <v>567</v>
      </c>
      <c r="D501" s="80" t="s">
        <v>638</v>
      </c>
      <c r="E501" s="81" t="s">
        <v>642</v>
      </c>
      <c r="F501" s="81" t="s">
        <v>799</v>
      </c>
      <c r="G501" s="80">
        <v>800</v>
      </c>
      <c r="H501" s="82">
        <v>7690</v>
      </c>
      <c r="I501" s="71">
        <f>1175+1920+4586.46</f>
        <v>7681.46</v>
      </c>
      <c r="J501" s="71">
        <f t="shared" si="17"/>
        <v>99.888946684005191</v>
      </c>
    </row>
    <row r="502" spans="2:10">
      <c r="B502" s="93" t="s">
        <v>381</v>
      </c>
      <c r="C502" s="80" t="s">
        <v>567</v>
      </c>
      <c r="D502" s="80" t="s">
        <v>638</v>
      </c>
      <c r="E502" s="80" t="s">
        <v>649</v>
      </c>
      <c r="F502" s="80"/>
      <c r="G502" s="80"/>
      <c r="H502" s="82">
        <f t="shared" ref="H502:I504" si="19">H503</f>
        <v>996500</v>
      </c>
      <c r="I502" s="82">
        <f t="shared" si="19"/>
        <v>996455.6</v>
      </c>
      <c r="J502" s="71">
        <f t="shared" si="17"/>
        <v>99.995544405418968</v>
      </c>
    </row>
    <row r="503" spans="2:10">
      <c r="B503" s="93" t="s">
        <v>810</v>
      </c>
      <c r="C503" s="80" t="s">
        <v>567</v>
      </c>
      <c r="D503" s="80" t="s">
        <v>638</v>
      </c>
      <c r="E503" s="80" t="s">
        <v>649</v>
      </c>
      <c r="F503" s="80" t="s">
        <v>785</v>
      </c>
      <c r="G503" s="80"/>
      <c r="H503" s="82">
        <f t="shared" si="19"/>
        <v>996500</v>
      </c>
      <c r="I503" s="82">
        <f t="shared" si="19"/>
        <v>996455.6</v>
      </c>
      <c r="J503" s="71">
        <f t="shared" si="17"/>
        <v>99.995544405418968</v>
      </c>
    </row>
    <row r="504" spans="2:10" ht="24">
      <c r="B504" s="93" t="s">
        <v>821</v>
      </c>
      <c r="C504" s="80" t="s">
        <v>567</v>
      </c>
      <c r="D504" s="80" t="s">
        <v>638</v>
      </c>
      <c r="E504" s="80" t="s">
        <v>649</v>
      </c>
      <c r="F504" s="80" t="s">
        <v>662</v>
      </c>
      <c r="G504" s="80"/>
      <c r="H504" s="82">
        <f t="shared" si="19"/>
        <v>996500</v>
      </c>
      <c r="I504" s="82">
        <f t="shared" si="19"/>
        <v>996455.6</v>
      </c>
      <c r="J504" s="71">
        <f t="shared" si="17"/>
        <v>99.995544405418968</v>
      </c>
    </row>
    <row r="505" spans="2:10">
      <c r="B505" s="93" t="s">
        <v>771</v>
      </c>
      <c r="C505" s="80" t="s">
        <v>567</v>
      </c>
      <c r="D505" s="80" t="s">
        <v>638</v>
      </c>
      <c r="E505" s="80" t="s">
        <v>649</v>
      </c>
      <c r="F505" s="80" t="s">
        <v>662</v>
      </c>
      <c r="G505" s="80" t="s">
        <v>972</v>
      </c>
      <c r="H505" s="82">
        <v>996500</v>
      </c>
      <c r="I505" s="71">
        <v>996455.6</v>
      </c>
      <c r="J505" s="71">
        <f t="shared" si="17"/>
        <v>99.995544405418968</v>
      </c>
    </row>
    <row r="506" spans="2:10">
      <c r="B506" s="93" t="s">
        <v>955</v>
      </c>
      <c r="C506" s="80" t="s">
        <v>567</v>
      </c>
      <c r="D506" s="80" t="s">
        <v>639</v>
      </c>
      <c r="E506" s="81"/>
      <c r="F506" s="81"/>
      <c r="G506" s="80"/>
      <c r="H506" s="71">
        <f>H507</f>
        <v>571200</v>
      </c>
      <c r="I506" s="71">
        <f>I507</f>
        <v>571200</v>
      </c>
      <c r="J506" s="71">
        <f t="shared" si="17"/>
        <v>100</v>
      </c>
    </row>
    <row r="507" spans="2:10">
      <c r="B507" s="93" t="s">
        <v>395</v>
      </c>
      <c r="C507" s="80" t="s">
        <v>567</v>
      </c>
      <c r="D507" s="80" t="s">
        <v>639</v>
      </c>
      <c r="E507" s="81" t="s">
        <v>640</v>
      </c>
      <c r="F507" s="81"/>
      <c r="G507" s="80"/>
      <c r="H507" s="71">
        <f>H509</f>
        <v>571200</v>
      </c>
      <c r="I507" s="71">
        <f>I509</f>
        <v>571200</v>
      </c>
      <c r="J507" s="71">
        <f t="shared" si="17"/>
        <v>100</v>
      </c>
    </row>
    <row r="508" spans="2:10">
      <c r="B508" s="93" t="s">
        <v>810</v>
      </c>
      <c r="C508" s="80" t="s">
        <v>567</v>
      </c>
      <c r="D508" s="80" t="s">
        <v>639</v>
      </c>
      <c r="E508" s="81" t="s">
        <v>640</v>
      </c>
      <c r="F508" s="81" t="s">
        <v>785</v>
      </c>
      <c r="G508" s="80"/>
      <c r="H508" s="71">
        <f>H509</f>
        <v>571200</v>
      </c>
      <c r="I508" s="71">
        <f>I509</f>
        <v>571200</v>
      </c>
      <c r="J508" s="71">
        <f t="shared" si="17"/>
        <v>100</v>
      </c>
    </row>
    <row r="509" spans="2:10" ht="24">
      <c r="B509" s="93" t="s">
        <v>950</v>
      </c>
      <c r="C509" s="80" t="s">
        <v>567</v>
      </c>
      <c r="D509" s="80" t="s">
        <v>639</v>
      </c>
      <c r="E509" s="81" t="s">
        <v>640</v>
      </c>
      <c r="F509" s="81" t="s">
        <v>727</v>
      </c>
      <c r="G509" s="80"/>
      <c r="H509" s="71">
        <f>H510</f>
        <v>571200</v>
      </c>
      <c r="I509" s="71">
        <f>I510</f>
        <v>571200</v>
      </c>
      <c r="J509" s="71">
        <f t="shared" si="17"/>
        <v>100</v>
      </c>
    </row>
    <row r="510" spans="2:10">
      <c r="B510" s="93" t="s">
        <v>770</v>
      </c>
      <c r="C510" s="80" t="s">
        <v>567</v>
      </c>
      <c r="D510" s="80" t="s">
        <v>639</v>
      </c>
      <c r="E510" s="81" t="s">
        <v>640</v>
      </c>
      <c r="F510" s="81" t="s">
        <v>727</v>
      </c>
      <c r="G510" s="80">
        <v>500</v>
      </c>
      <c r="H510" s="82">
        <v>571200</v>
      </c>
      <c r="I510" s="82">
        <v>571200</v>
      </c>
      <c r="J510" s="71">
        <f t="shared" si="17"/>
        <v>100</v>
      </c>
    </row>
    <row r="511" spans="2:10" ht="15" customHeight="1">
      <c r="B511" s="93" t="s">
        <v>999</v>
      </c>
      <c r="C511" s="80" t="s">
        <v>567</v>
      </c>
      <c r="D511" s="80" t="s">
        <v>641</v>
      </c>
      <c r="E511" s="81"/>
      <c r="F511" s="81"/>
      <c r="G511" s="80"/>
      <c r="H511" s="82">
        <f>H513+H516</f>
        <v>490709</v>
      </c>
      <c r="I511" s="82">
        <f>I513+I516</f>
        <v>490709</v>
      </c>
      <c r="J511" s="71">
        <f t="shared" si="17"/>
        <v>100</v>
      </c>
    </row>
    <row r="512" spans="2:10" ht="15" customHeight="1">
      <c r="B512" s="93" t="s">
        <v>629</v>
      </c>
      <c r="C512" s="80" t="s">
        <v>567</v>
      </c>
      <c r="D512" s="80" t="s">
        <v>641</v>
      </c>
      <c r="E512" s="80" t="s">
        <v>645</v>
      </c>
      <c r="F512" s="81"/>
      <c r="G512" s="80"/>
      <c r="H512" s="71">
        <f t="shared" ref="H512:I514" si="20">H513</f>
        <v>40709</v>
      </c>
      <c r="I512" s="71">
        <f t="shared" si="20"/>
        <v>40709</v>
      </c>
      <c r="J512" s="71">
        <f t="shared" si="17"/>
        <v>100</v>
      </c>
    </row>
    <row r="513" spans="2:10" ht="15" customHeight="1">
      <c r="B513" s="93" t="s">
        <v>936</v>
      </c>
      <c r="C513" s="80" t="s">
        <v>567</v>
      </c>
      <c r="D513" s="80" t="s">
        <v>641</v>
      </c>
      <c r="E513" s="80" t="s">
        <v>645</v>
      </c>
      <c r="F513" s="81" t="s">
        <v>744</v>
      </c>
      <c r="G513" s="80"/>
      <c r="H513" s="71">
        <f t="shared" si="20"/>
        <v>40709</v>
      </c>
      <c r="I513" s="71">
        <f t="shared" si="20"/>
        <v>40709</v>
      </c>
      <c r="J513" s="71">
        <f t="shared" ref="J513:J553" si="21">I513/H513*100</f>
        <v>100</v>
      </c>
    </row>
    <row r="514" spans="2:10" ht="24" customHeight="1">
      <c r="B514" s="93" t="s">
        <v>937</v>
      </c>
      <c r="C514" s="80" t="s">
        <v>567</v>
      </c>
      <c r="D514" s="80" t="s">
        <v>641</v>
      </c>
      <c r="E514" s="80" t="s">
        <v>645</v>
      </c>
      <c r="F514" s="81" t="s">
        <v>684</v>
      </c>
      <c r="G514" s="80"/>
      <c r="H514" s="71">
        <f t="shared" si="20"/>
        <v>40709</v>
      </c>
      <c r="I514" s="71">
        <f t="shared" si="20"/>
        <v>40709</v>
      </c>
      <c r="J514" s="71">
        <f t="shared" si="21"/>
        <v>100</v>
      </c>
    </row>
    <row r="515" spans="2:10">
      <c r="B515" s="93" t="s">
        <v>770</v>
      </c>
      <c r="C515" s="80" t="s">
        <v>567</v>
      </c>
      <c r="D515" s="80" t="s">
        <v>641</v>
      </c>
      <c r="E515" s="80" t="s">
        <v>645</v>
      </c>
      <c r="F515" s="81" t="s">
        <v>684</v>
      </c>
      <c r="G515" s="80" t="s">
        <v>413</v>
      </c>
      <c r="H515" s="82">
        <v>40709</v>
      </c>
      <c r="I515" s="82">
        <v>40709</v>
      </c>
      <c r="J515" s="71">
        <f t="shared" si="21"/>
        <v>100</v>
      </c>
    </row>
    <row r="516" spans="2:10">
      <c r="B516" s="93" t="s">
        <v>469</v>
      </c>
      <c r="C516" s="80" t="s">
        <v>567</v>
      </c>
      <c r="D516" s="80" t="s">
        <v>641</v>
      </c>
      <c r="E516" s="80" t="s">
        <v>648</v>
      </c>
      <c r="F516" s="81"/>
      <c r="G516" s="80"/>
      <c r="H516" s="82">
        <f t="shared" ref="H516:I518" si="22">H517</f>
        <v>450000</v>
      </c>
      <c r="I516" s="82">
        <f t="shared" si="22"/>
        <v>450000</v>
      </c>
      <c r="J516" s="71">
        <f t="shared" si="21"/>
        <v>100</v>
      </c>
    </row>
    <row r="517" spans="2:10" ht="17.25" customHeight="1">
      <c r="B517" s="93" t="s">
        <v>1091</v>
      </c>
      <c r="C517" s="80" t="s">
        <v>567</v>
      </c>
      <c r="D517" s="80" t="s">
        <v>641</v>
      </c>
      <c r="E517" s="80" t="s">
        <v>648</v>
      </c>
      <c r="F517" s="81" t="s">
        <v>953</v>
      </c>
      <c r="G517" s="80"/>
      <c r="H517" s="82">
        <f t="shared" si="22"/>
        <v>450000</v>
      </c>
      <c r="I517" s="82">
        <f t="shared" si="22"/>
        <v>450000</v>
      </c>
      <c r="J517" s="71">
        <f t="shared" si="21"/>
        <v>100</v>
      </c>
    </row>
    <row r="518" spans="2:10" ht="24">
      <c r="B518" s="93" t="s">
        <v>1088</v>
      </c>
      <c r="C518" s="80" t="s">
        <v>567</v>
      </c>
      <c r="D518" s="80" t="s">
        <v>641</v>
      </c>
      <c r="E518" s="80" t="s">
        <v>648</v>
      </c>
      <c r="F518" s="81" t="s">
        <v>1087</v>
      </c>
      <c r="G518" s="80"/>
      <c r="H518" s="82">
        <f t="shared" si="22"/>
        <v>450000</v>
      </c>
      <c r="I518" s="82">
        <f t="shared" si="22"/>
        <v>450000</v>
      </c>
      <c r="J518" s="71">
        <f t="shared" si="21"/>
        <v>100</v>
      </c>
    </row>
    <row r="519" spans="2:10">
      <c r="B519" s="93" t="s">
        <v>770</v>
      </c>
      <c r="C519" s="80" t="s">
        <v>567</v>
      </c>
      <c r="D519" s="80" t="s">
        <v>641</v>
      </c>
      <c r="E519" s="80" t="s">
        <v>648</v>
      </c>
      <c r="F519" s="81" t="s">
        <v>1087</v>
      </c>
      <c r="G519" s="80" t="s">
        <v>413</v>
      </c>
      <c r="H519" s="82">
        <v>450000</v>
      </c>
      <c r="I519" s="82">
        <v>450000</v>
      </c>
      <c r="J519" s="71">
        <f t="shared" si="21"/>
        <v>100</v>
      </c>
    </row>
    <row r="520" spans="2:10" ht="13.5" customHeight="1">
      <c r="B520" s="93" t="s">
        <v>959</v>
      </c>
      <c r="C520" s="80" t="s">
        <v>567</v>
      </c>
      <c r="D520" s="80" t="s">
        <v>647</v>
      </c>
      <c r="E520" s="81"/>
      <c r="F520" s="81"/>
      <c r="G520" s="80"/>
      <c r="H520" s="71">
        <f>H521+H526</f>
        <v>1497599.78</v>
      </c>
      <c r="I520" s="71">
        <f>I521+I526</f>
        <v>1497599.78</v>
      </c>
      <c r="J520" s="71">
        <f t="shared" si="21"/>
        <v>100</v>
      </c>
    </row>
    <row r="521" spans="2:10" ht="14.25" customHeight="1">
      <c r="B521" s="93" t="s">
        <v>576</v>
      </c>
      <c r="C521" s="80" t="s">
        <v>567</v>
      </c>
      <c r="D521" s="80" t="s">
        <v>647</v>
      </c>
      <c r="E521" s="81" t="s">
        <v>639</v>
      </c>
      <c r="F521" s="81"/>
      <c r="G521" s="80"/>
      <c r="H521" s="71">
        <f>H523</f>
        <v>679540.78</v>
      </c>
      <c r="I521" s="71">
        <f>I523</f>
        <v>679540.78</v>
      </c>
      <c r="J521" s="71">
        <f t="shared" si="21"/>
        <v>100</v>
      </c>
    </row>
    <row r="522" spans="2:10" ht="12" customHeight="1">
      <c r="B522" s="93" t="s">
        <v>922</v>
      </c>
      <c r="C522" s="80" t="s">
        <v>567</v>
      </c>
      <c r="D522" s="80" t="s">
        <v>647</v>
      </c>
      <c r="E522" s="81" t="s">
        <v>639</v>
      </c>
      <c r="F522" s="81" t="s">
        <v>747</v>
      </c>
      <c r="G522" s="80"/>
      <c r="H522" s="71">
        <f t="shared" ref="H522:I524" si="23">H523</f>
        <v>679540.78</v>
      </c>
      <c r="I522" s="71">
        <f t="shared" si="23"/>
        <v>679540.78</v>
      </c>
      <c r="J522" s="71">
        <f t="shared" si="21"/>
        <v>100</v>
      </c>
    </row>
    <row r="523" spans="2:10" ht="15" customHeight="1">
      <c r="B523" s="93" t="s">
        <v>923</v>
      </c>
      <c r="C523" s="80" t="s">
        <v>567</v>
      </c>
      <c r="D523" s="80" t="s">
        <v>647</v>
      </c>
      <c r="E523" s="81" t="s">
        <v>639</v>
      </c>
      <c r="F523" s="81" t="s">
        <v>688</v>
      </c>
      <c r="G523" s="80"/>
      <c r="H523" s="71">
        <f t="shared" si="23"/>
        <v>679540.78</v>
      </c>
      <c r="I523" s="71">
        <f t="shared" si="23"/>
        <v>679540.78</v>
      </c>
      <c r="J523" s="71">
        <f t="shared" si="21"/>
        <v>100</v>
      </c>
    </row>
    <row r="524" spans="2:10" ht="24" customHeight="1">
      <c r="B524" s="93" t="s">
        <v>924</v>
      </c>
      <c r="C524" s="80" t="s">
        <v>567</v>
      </c>
      <c r="D524" s="80" t="s">
        <v>647</v>
      </c>
      <c r="E524" s="81" t="s">
        <v>639</v>
      </c>
      <c r="F524" s="81" t="s">
        <v>728</v>
      </c>
      <c r="G524" s="80"/>
      <c r="H524" s="71">
        <f t="shared" si="23"/>
        <v>679540.78</v>
      </c>
      <c r="I524" s="71">
        <f t="shared" si="23"/>
        <v>679540.78</v>
      </c>
      <c r="J524" s="71">
        <f t="shared" si="21"/>
        <v>100</v>
      </c>
    </row>
    <row r="525" spans="2:10">
      <c r="B525" s="93" t="s">
        <v>770</v>
      </c>
      <c r="C525" s="80" t="s">
        <v>567</v>
      </c>
      <c r="D525" s="80" t="s">
        <v>647</v>
      </c>
      <c r="E525" s="81" t="s">
        <v>639</v>
      </c>
      <c r="F525" s="81" t="s">
        <v>728</v>
      </c>
      <c r="G525" s="80" t="s">
        <v>413</v>
      </c>
      <c r="H525" s="82">
        <v>679540.78</v>
      </c>
      <c r="I525" s="82">
        <v>679540.78</v>
      </c>
      <c r="J525" s="71">
        <f t="shared" si="21"/>
        <v>100</v>
      </c>
    </row>
    <row r="526" spans="2:10" s="64" customFormat="1">
      <c r="B526" s="93" t="s">
        <v>583</v>
      </c>
      <c r="C526" s="69" t="s">
        <v>567</v>
      </c>
      <c r="D526" s="69" t="s">
        <v>647</v>
      </c>
      <c r="E526" s="70" t="s">
        <v>640</v>
      </c>
      <c r="F526" s="70"/>
      <c r="G526" s="69"/>
      <c r="H526" s="71">
        <f>H528</f>
        <v>818059</v>
      </c>
      <c r="I526" s="71">
        <f>I528</f>
        <v>818059</v>
      </c>
      <c r="J526" s="71">
        <f t="shared" si="21"/>
        <v>100</v>
      </c>
    </row>
    <row r="527" spans="2:10" s="64" customFormat="1" ht="24">
      <c r="B527" s="93" t="s">
        <v>922</v>
      </c>
      <c r="C527" s="69" t="s">
        <v>567</v>
      </c>
      <c r="D527" s="69" t="s">
        <v>647</v>
      </c>
      <c r="E527" s="70" t="s">
        <v>640</v>
      </c>
      <c r="F527" s="70" t="s">
        <v>747</v>
      </c>
      <c r="G527" s="69"/>
      <c r="H527" s="71">
        <f t="shared" ref="H527:I529" si="24">H528</f>
        <v>818059</v>
      </c>
      <c r="I527" s="71">
        <f t="shared" si="24"/>
        <v>818059</v>
      </c>
      <c r="J527" s="71">
        <f t="shared" si="21"/>
        <v>100</v>
      </c>
    </row>
    <row r="528" spans="2:10" s="64" customFormat="1" ht="15.75" customHeight="1">
      <c r="B528" s="93" t="s">
        <v>928</v>
      </c>
      <c r="C528" s="69" t="s">
        <v>567</v>
      </c>
      <c r="D528" s="69" t="s">
        <v>647</v>
      </c>
      <c r="E528" s="70" t="s">
        <v>640</v>
      </c>
      <c r="F528" s="70" t="s">
        <v>926</v>
      </c>
      <c r="G528" s="69"/>
      <c r="H528" s="71">
        <f t="shared" si="24"/>
        <v>818059</v>
      </c>
      <c r="I528" s="71">
        <f t="shared" si="24"/>
        <v>818059</v>
      </c>
      <c r="J528" s="71">
        <f t="shared" si="21"/>
        <v>100</v>
      </c>
    </row>
    <row r="529" spans="2:10" s="64" customFormat="1" ht="24">
      <c r="B529" s="93" t="s">
        <v>929</v>
      </c>
      <c r="C529" s="69" t="s">
        <v>567</v>
      </c>
      <c r="D529" s="69" t="s">
        <v>647</v>
      </c>
      <c r="E529" s="70" t="s">
        <v>640</v>
      </c>
      <c r="F529" s="70" t="s">
        <v>927</v>
      </c>
      <c r="G529" s="69"/>
      <c r="H529" s="71">
        <f t="shared" si="24"/>
        <v>818059</v>
      </c>
      <c r="I529" s="71">
        <f t="shared" si="24"/>
        <v>818059</v>
      </c>
      <c r="J529" s="71">
        <f t="shared" si="21"/>
        <v>100</v>
      </c>
    </row>
    <row r="530" spans="2:10" s="64" customFormat="1">
      <c r="B530" s="93" t="s">
        <v>770</v>
      </c>
      <c r="C530" s="69" t="s">
        <v>567</v>
      </c>
      <c r="D530" s="69" t="s">
        <v>647</v>
      </c>
      <c r="E530" s="70" t="s">
        <v>640</v>
      </c>
      <c r="F530" s="70" t="s">
        <v>927</v>
      </c>
      <c r="G530" s="80" t="s">
        <v>413</v>
      </c>
      <c r="H530" s="71">
        <v>818059</v>
      </c>
      <c r="I530" s="71">
        <v>818059</v>
      </c>
      <c r="J530" s="71">
        <f t="shared" si="21"/>
        <v>100</v>
      </c>
    </row>
    <row r="531" spans="2:10">
      <c r="B531" s="93" t="s">
        <v>956</v>
      </c>
      <c r="C531" s="80" t="s">
        <v>567</v>
      </c>
      <c r="D531" s="80" t="s">
        <v>644</v>
      </c>
      <c r="E531" s="81"/>
      <c r="F531" s="81"/>
      <c r="G531" s="80"/>
      <c r="H531" s="71">
        <f t="shared" ref="H531:I534" si="25">H532</f>
        <v>10200</v>
      </c>
      <c r="I531" s="71">
        <f t="shared" si="25"/>
        <v>10171.23</v>
      </c>
      <c r="J531" s="71">
        <f t="shared" si="21"/>
        <v>99.717941176470575</v>
      </c>
    </row>
    <row r="532" spans="2:10">
      <c r="B532" s="93" t="s">
        <v>1037</v>
      </c>
      <c r="C532" s="80" t="s">
        <v>567</v>
      </c>
      <c r="D532" s="80" t="s">
        <v>644</v>
      </c>
      <c r="E532" s="81" t="s">
        <v>638</v>
      </c>
      <c r="F532" s="81"/>
      <c r="G532" s="80"/>
      <c r="H532" s="71">
        <f t="shared" si="25"/>
        <v>10200</v>
      </c>
      <c r="I532" s="71">
        <f t="shared" si="25"/>
        <v>10171.23</v>
      </c>
      <c r="J532" s="71">
        <f t="shared" si="21"/>
        <v>99.717941176470575</v>
      </c>
    </row>
    <row r="533" spans="2:10" ht="39.75" customHeight="1">
      <c r="B533" s="93" t="s">
        <v>906</v>
      </c>
      <c r="C533" s="80" t="s">
        <v>567</v>
      </c>
      <c r="D533" s="80" t="s">
        <v>644</v>
      </c>
      <c r="E533" s="81" t="s">
        <v>638</v>
      </c>
      <c r="F533" s="81" t="s">
        <v>765</v>
      </c>
      <c r="G533" s="80"/>
      <c r="H533" s="71">
        <f t="shared" si="25"/>
        <v>10200</v>
      </c>
      <c r="I533" s="71">
        <f t="shared" si="25"/>
        <v>10171.23</v>
      </c>
      <c r="J533" s="71">
        <f t="shared" si="21"/>
        <v>99.717941176470575</v>
      </c>
    </row>
    <row r="534" spans="2:10">
      <c r="B534" s="93" t="s">
        <v>907</v>
      </c>
      <c r="C534" s="80" t="s">
        <v>567</v>
      </c>
      <c r="D534" s="80" t="s">
        <v>644</v>
      </c>
      <c r="E534" s="81" t="s">
        <v>638</v>
      </c>
      <c r="F534" s="81" t="s">
        <v>730</v>
      </c>
      <c r="G534" s="80"/>
      <c r="H534" s="71">
        <f t="shared" si="25"/>
        <v>10200</v>
      </c>
      <c r="I534" s="71">
        <f t="shared" si="25"/>
        <v>10171.23</v>
      </c>
      <c r="J534" s="71">
        <f t="shared" si="21"/>
        <v>99.717941176470575</v>
      </c>
    </row>
    <row r="535" spans="2:10">
      <c r="B535" s="93" t="s">
        <v>772</v>
      </c>
      <c r="C535" s="80" t="s">
        <v>567</v>
      </c>
      <c r="D535" s="80" t="s">
        <v>644</v>
      </c>
      <c r="E535" s="81" t="s">
        <v>638</v>
      </c>
      <c r="F535" s="81" t="s">
        <v>730</v>
      </c>
      <c r="G535" s="80">
        <v>700</v>
      </c>
      <c r="H535" s="82">
        <v>10200</v>
      </c>
      <c r="I535" s="71">
        <v>10171.23</v>
      </c>
      <c r="J535" s="71">
        <f t="shared" si="21"/>
        <v>99.717941176470575</v>
      </c>
    </row>
    <row r="536" spans="2:10" ht="24">
      <c r="B536" s="93" t="s">
        <v>958</v>
      </c>
      <c r="C536" s="80" t="s">
        <v>567</v>
      </c>
      <c r="D536" s="80" t="s">
        <v>646</v>
      </c>
      <c r="E536" s="81"/>
      <c r="F536" s="81"/>
      <c r="G536" s="80"/>
      <c r="H536" s="71">
        <f>H537+H544</f>
        <v>26662824</v>
      </c>
      <c r="I536" s="71">
        <f>I537+I544</f>
        <v>26662824</v>
      </c>
      <c r="J536" s="71">
        <f t="shared" si="21"/>
        <v>100</v>
      </c>
    </row>
    <row r="537" spans="2:10" ht="24">
      <c r="B537" s="93" t="s">
        <v>378</v>
      </c>
      <c r="C537" s="80" t="s">
        <v>567</v>
      </c>
      <c r="D537" s="80" t="s">
        <v>646</v>
      </c>
      <c r="E537" s="81" t="s">
        <v>638</v>
      </c>
      <c r="F537" s="81"/>
      <c r="G537" s="80"/>
      <c r="H537" s="71">
        <f>H538</f>
        <v>23857800</v>
      </c>
      <c r="I537" s="71">
        <f>I538</f>
        <v>23857800</v>
      </c>
      <c r="J537" s="71">
        <f t="shared" si="21"/>
        <v>100</v>
      </c>
    </row>
    <row r="538" spans="2:10" ht="24" customHeight="1">
      <c r="B538" s="93" t="s">
        <v>906</v>
      </c>
      <c r="C538" s="80" t="s">
        <v>567</v>
      </c>
      <c r="D538" s="80" t="s">
        <v>646</v>
      </c>
      <c r="E538" s="81" t="s">
        <v>638</v>
      </c>
      <c r="F538" s="81" t="s">
        <v>765</v>
      </c>
      <c r="G538" s="80"/>
      <c r="H538" s="71">
        <f>H539</f>
        <v>23857800</v>
      </c>
      <c r="I538" s="71">
        <f>I539</f>
        <v>23857800</v>
      </c>
      <c r="J538" s="71">
        <f t="shared" si="21"/>
        <v>100</v>
      </c>
    </row>
    <row r="539" spans="2:10" ht="24">
      <c r="B539" s="93" t="s">
        <v>908</v>
      </c>
      <c r="C539" s="80" t="s">
        <v>567</v>
      </c>
      <c r="D539" s="80" t="s">
        <v>646</v>
      </c>
      <c r="E539" s="81" t="s">
        <v>638</v>
      </c>
      <c r="F539" s="81" t="s">
        <v>766</v>
      </c>
      <c r="G539" s="80"/>
      <c r="H539" s="71">
        <f>H540+H542</f>
        <v>23857800</v>
      </c>
      <c r="I539" s="71">
        <f>I540+I542</f>
        <v>23857800</v>
      </c>
      <c r="J539" s="71">
        <f t="shared" si="21"/>
        <v>100</v>
      </c>
    </row>
    <row r="540" spans="2:10" ht="24">
      <c r="B540" s="93" t="s">
        <v>909</v>
      </c>
      <c r="C540" s="80" t="s">
        <v>567</v>
      </c>
      <c r="D540" s="80" t="s">
        <v>646</v>
      </c>
      <c r="E540" s="81" t="s">
        <v>638</v>
      </c>
      <c r="F540" s="81" t="s">
        <v>731</v>
      </c>
      <c r="G540" s="80"/>
      <c r="H540" s="71">
        <f>H541</f>
        <v>17093700</v>
      </c>
      <c r="I540" s="71">
        <f>I541</f>
        <v>17093700</v>
      </c>
      <c r="J540" s="71">
        <f t="shared" si="21"/>
        <v>100</v>
      </c>
    </row>
    <row r="541" spans="2:10">
      <c r="B541" s="93" t="s">
        <v>770</v>
      </c>
      <c r="C541" s="80" t="s">
        <v>567</v>
      </c>
      <c r="D541" s="80" t="s">
        <v>646</v>
      </c>
      <c r="E541" s="81" t="s">
        <v>638</v>
      </c>
      <c r="F541" s="81" t="s">
        <v>731</v>
      </c>
      <c r="G541" s="80">
        <v>500</v>
      </c>
      <c r="H541" s="82">
        <v>17093700</v>
      </c>
      <c r="I541" s="82">
        <v>17093700</v>
      </c>
      <c r="J541" s="71">
        <f t="shared" si="21"/>
        <v>100</v>
      </c>
    </row>
    <row r="542" spans="2:10" ht="24">
      <c r="B542" s="93" t="s">
        <v>910</v>
      </c>
      <c r="C542" s="80" t="s">
        <v>567</v>
      </c>
      <c r="D542" s="80" t="s">
        <v>646</v>
      </c>
      <c r="E542" s="81" t="s">
        <v>638</v>
      </c>
      <c r="F542" s="81" t="s">
        <v>732</v>
      </c>
      <c r="G542" s="80"/>
      <c r="H542" s="71">
        <f>H543</f>
        <v>6764100</v>
      </c>
      <c r="I542" s="71">
        <f>I543</f>
        <v>6764100</v>
      </c>
      <c r="J542" s="71">
        <f t="shared" si="21"/>
        <v>100</v>
      </c>
    </row>
    <row r="543" spans="2:10">
      <c r="B543" s="93" t="s">
        <v>770</v>
      </c>
      <c r="C543" s="80" t="s">
        <v>567</v>
      </c>
      <c r="D543" s="80" t="s">
        <v>646</v>
      </c>
      <c r="E543" s="81" t="s">
        <v>638</v>
      </c>
      <c r="F543" s="81" t="s">
        <v>732</v>
      </c>
      <c r="G543" s="80">
        <v>500</v>
      </c>
      <c r="H543" s="82">
        <v>6764100</v>
      </c>
      <c r="I543" s="82">
        <v>6764100</v>
      </c>
      <c r="J543" s="71">
        <f t="shared" si="21"/>
        <v>100</v>
      </c>
    </row>
    <row r="544" spans="2:10">
      <c r="B544" s="93" t="s">
        <v>1001</v>
      </c>
      <c r="C544" s="80" t="s">
        <v>567</v>
      </c>
      <c r="D544" s="80" t="s">
        <v>646</v>
      </c>
      <c r="E544" s="80" t="s">
        <v>640</v>
      </c>
      <c r="F544" s="81"/>
      <c r="G544" s="80"/>
      <c r="H544" s="82">
        <f>H545+H551+H549</f>
        <v>2805024</v>
      </c>
      <c r="I544" s="82">
        <f>I545+I551+I549</f>
        <v>2805024</v>
      </c>
      <c r="J544" s="71">
        <f t="shared" si="21"/>
        <v>100</v>
      </c>
    </row>
    <row r="545" spans="2:11" ht="21" customHeight="1">
      <c r="B545" s="93" t="s">
        <v>906</v>
      </c>
      <c r="C545" s="80" t="s">
        <v>567</v>
      </c>
      <c r="D545" s="80" t="s">
        <v>646</v>
      </c>
      <c r="E545" s="80" t="s">
        <v>640</v>
      </c>
      <c r="F545" s="81" t="s">
        <v>765</v>
      </c>
      <c r="G545" s="80"/>
      <c r="H545" s="71">
        <f t="shared" ref="H545:I547" si="26">H546</f>
        <v>1507900</v>
      </c>
      <c r="I545" s="71">
        <f t="shared" si="26"/>
        <v>1507900</v>
      </c>
      <c r="J545" s="71">
        <f t="shared" si="21"/>
        <v>100</v>
      </c>
    </row>
    <row r="546" spans="2:11" ht="24">
      <c r="B546" s="93" t="s">
        <v>908</v>
      </c>
      <c r="C546" s="80" t="s">
        <v>567</v>
      </c>
      <c r="D546" s="80" t="s">
        <v>646</v>
      </c>
      <c r="E546" s="80" t="s">
        <v>640</v>
      </c>
      <c r="F546" s="81" t="s">
        <v>766</v>
      </c>
      <c r="G546" s="80"/>
      <c r="H546" s="71">
        <f t="shared" si="26"/>
        <v>1507900</v>
      </c>
      <c r="I546" s="71">
        <f t="shared" si="26"/>
        <v>1507900</v>
      </c>
      <c r="J546" s="71">
        <f t="shared" si="21"/>
        <v>100</v>
      </c>
    </row>
    <row r="547" spans="2:11">
      <c r="B547" s="93" t="s">
        <v>611</v>
      </c>
      <c r="C547" s="80" t="s">
        <v>567</v>
      </c>
      <c r="D547" s="80" t="s">
        <v>646</v>
      </c>
      <c r="E547" s="80" t="s">
        <v>640</v>
      </c>
      <c r="F547" s="81" t="s">
        <v>1000</v>
      </c>
      <c r="G547" s="80"/>
      <c r="H547" s="71">
        <f t="shared" si="26"/>
        <v>1507900</v>
      </c>
      <c r="I547" s="71">
        <f t="shared" si="26"/>
        <v>1507900</v>
      </c>
      <c r="J547" s="71">
        <f t="shared" si="21"/>
        <v>100</v>
      </c>
    </row>
    <row r="548" spans="2:11">
      <c r="B548" s="95" t="s">
        <v>770</v>
      </c>
      <c r="C548" s="80" t="s">
        <v>567</v>
      </c>
      <c r="D548" s="80" t="s">
        <v>646</v>
      </c>
      <c r="E548" s="80" t="s">
        <v>640</v>
      </c>
      <c r="F548" s="81" t="s">
        <v>1000</v>
      </c>
      <c r="G548" s="80" t="s">
        <v>413</v>
      </c>
      <c r="H548" s="82">
        <v>1507900</v>
      </c>
      <c r="I548" s="82">
        <v>1507900</v>
      </c>
      <c r="J548" s="71">
        <f t="shared" si="21"/>
        <v>100</v>
      </c>
    </row>
    <row r="549" spans="2:11" ht="24">
      <c r="B549" s="95" t="s">
        <v>1140</v>
      </c>
      <c r="C549" s="80" t="s">
        <v>567</v>
      </c>
      <c r="D549" s="80" t="s">
        <v>646</v>
      </c>
      <c r="E549" s="80" t="s">
        <v>640</v>
      </c>
      <c r="F549" s="81" t="s">
        <v>1139</v>
      </c>
      <c r="G549" s="80"/>
      <c r="H549" s="71">
        <f>H550</f>
        <v>217124</v>
      </c>
      <c r="I549" s="71">
        <f>I550</f>
        <v>217124</v>
      </c>
      <c r="J549" s="71">
        <f t="shared" si="21"/>
        <v>100</v>
      </c>
    </row>
    <row r="550" spans="2:11">
      <c r="B550" s="95" t="s">
        <v>770</v>
      </c>
      <c r="C550" s="80" t="s">
        <v>567</v>
      </c>
      <c r="D550" s="80" t="s">
        <v>646</v>
      </c>
      <c r="E550" s="80" t="s">
        <v>640</v>
      </c>
      <c r="F550" s="81" t="s">
        <v>1139</v>
      </c>
      <c r="G550" s="80" t="s">
        <v>413</v>
      </c>
      <c r="H550" s="82">
        <v>217124</v>
      </c>
      <c r="I550" s="82">
        <v>217124</v>
      </c>
      <c r="J550" s="71">
        <f t="shared" si="21"/>
        <v>100</v>
      </c>
    </row>
    <row r="551" spans="2:11" ht="17.25" customHeight="1">
      <c r="B551" s="93" t="s">
        <v>1091</v>
      </c>
      <c r="C551" s="80" t="s">
        <v>567</v>
      </c>
      <c r="D551" s="80" t="s">
        <v>646</v>
      </c>
      <c r="E551" s="80" t="s">
        <v>640</v>
      </c>
      <c r="F551" s="81" t="s">
        <v>953</v>
      </c>
      <c r="G551" s="80"/>
      <c r="H551" s="82">
        <f>H552</f>
        <v>1080000</v>
      </c>
      <c r="I551" s="82">
        <f>I552</f>
        <v>1080000</v>
      </c>
      <c r="J551" s="71">
        <f t="shared" si="21"/>
        <v>100</v>
      </c>
    </row>
    <row r="552" spans="2:11" ht="24">
      <c r="B552" s="95" t="s">
        <v>1132</v>
      </c>
      <c r="C552" s="80" t="s">
        <v>567</v>
      </c>
      <c r="D552" s="80" t="s">
        <v>646</v>
      </c>
      <c r="E552" s="80" t="s">
        <v>640</v>
      </c>
      <c r="F552" s="81" t="s">
        <v>1121</v>
      </c>
      <c r="G552" s="80"/>
      <c r="H552" s="82">
        <f>H553</f>
        <v>1080000</v>
      </c>
      <c r="I552" s="82">
        <f>I553</f>
        <v>1080000</v>
      </c>
      <c r="J552" s="71">
        <f t="shared" si="21"/>
        <v>100</v>
      </c>
    </row>
    <row r="553" spans="2:11">
      <c r="B553" s="95" t="s">
        <v>770</v>
      </c>
      <c r="C553" s="80" t="s">
        <v>567</v>
      </c>
      <c r="D553" s="80" t="s">
        <v>646</v>
      </c>
      <c r="E553" s="80" t="s">
        <v>640</v>
      </c>
      <c r="F553" s="81" t="s">
        <v>1121</v>
      </c>
      <c r="G553" s="80" t="s">
        <v>413</v>
      </c>
      <c r="H553" s="82">
        <v>1080000</v>
      </c>
      <c r="I553" s="82">
        <v>1080000</v>
      </c>
      <c r="J553" s="71">
        <f t="shared" si="21"/>
        <v>100</v>
      </c>
    </row>
    <row r="554" spans="2:11" ht="14.25" customHeight="1">
      <c r="B554" s="120" t="s">
        <v>637</v>
      </c>
      <c r="C554" s="121"/>
      <c r="D554" s="121"/>
      <c r="E554" s="121"/>
      <c r="F554" s="121"/>
      <c r="G554" s="122"/>
      <c r="H554" s="79">
        <f>H10+H272+H334+H488</f>
        <v>625812704.91999996</v>
      </c>
      <c r="I554" s="79">
        <f>I10+I272+I334+I488</f>
        <v>595890247.94000018</v>
      </c>
      <c r="J554" s="79">
        <f>I554/H554*100</f>
        <v>95.218624239368083</v>
      </c>
      <c r="K554" s="101"/>
    </row>
    <row r="555" spans="2:11">
      <c r="J555" s="65"/>
    </row>
    <row r="556" spans="2:11">
      <c r="J556" s="65"/>
    </row>
    <row r="557" spans="2:11" hidden="1">
      <c r="H557" s="101">
        <v>625812704.91999996</v>
      </c>
      <c r="I557" s="65"/>
      <c r="J557" s="101">
        <v>625812704.91999996</v>
      </c>
    </row>
    <row r="558" spans="2:11" hidden="1">
      <c r="J558" s="65"/>
    </row>
    <row r="559" spans="2:11" hidden="1">
      <c r="H559" s="101">
        <f>H557-H554</f>
        <v>0</v>
      </c>
      <c r="I559" s="101">
        <f t="shared" ref="I559:J559" si="27">I557-I554</f>
        <v>-595890247.94000018</v>
      </c>
      <c r="J559" s="101">
        <f t="shared" si="27"/>
        <v>625812609.70137572</v>
      </c>
    </row>
    <row r="560" spans="2:11" hidden="1"/>
    <row r="561" spans="4:11">
      <c r="H561" s="104"/>
      <c r="I561" s="104"/>
      <c r="J561" s="104"/>
    </row>
    <row r="564" spans="4:11">
      <c r="I564" s="65"/>
    </row>
    <row r="566" spans="4:11" hidden="1">
      <c r="D566" s="73" t="s">
        <v>1175</v>
      </c>
      <c r="F566" s="102">
        <v>559190717.48000002</v>
      </c>
      <c r="H566" s="101"/>
      <c r="I566" s="101"/>
      <c r="J566" s="102">
        <v>573216543.77999997</v>
      </c>
      <c r="K566" s="101">
        <f>F566-J566</f>
        <v>-14025826.299999952</v>
      </c>
    </row>
    <row r="567" spans="4:11" hidden="1"/>
    <row r="568" spans="4:11" hidden="1">
      <c r="H568" s="101"/>
      <c r="I568" s="65"/>
      <c r="J568" s="65">
        <f>J554-J566</f>
        <v>-573216448.56137574</v>
      </c>
    </row>
    <row r="569" spans="4:11" hidden="1"/>
    <row r="570" spans="4:11">
      <c r="I570" s="65"/>
    </row>
    <row r="740" spans="1:5">
      <c r="A740" s="85"/>
      <c r="D740" s="85"/>
      <c r="E740" s="85"/>
    </row>
    <row r="741" spans="1:5">
      <c r="A741" s="85"/>
      <c r="D741" s="85"/>
      <c r="E741" s="85"/>
    </row>
    <row r="742" spans="1:5">
      <c r="A742" s="85"/>
      <c r="D742" s="85"/>
      <c r="E742" s="85"/>
    </row>
    <row r="743" spans="1:5">
      <c r="A743" s="85"/>
      <c r="D743" s="85"/>
      <c r="E743" s="85"/>
    </row>
    <row r="744" spans="1:5">
      <c r="A744" s="85"/>
      <c r="D744" s="85"/>
      <c r="E744" s="85"/>
    </row>
    <row r="745" spans="1:5">
      <c r="A745" s="85"/>
      <c r="D745" s="85"/>
      <c r="E745" s="85"/>
    </row>
    <row r="746" spans="1:5">
      <c r="A746" s="85"/>
      <c r="D746" s="85"/>
      <c r="E746" s="85"/>
    </row>
    <row r="747" spans="1:5">
      <c r="A747" s="85"/>
      <c r="D747" s="85"/>
      <c r="E747" s="85"/>
    </row>
    <row r="748" spans="1:5">
      <c r="A748" s="85"/>
      <c r="D748" s="85"/>
      <c r="E748" s="85"/>
    </row>
    <row r="749" spans="1:5">
      <c r="A749" s="85"/>
      <c r="D749" s="85"/>
      <c r="E749" s="85"/>
    </row>
    <row r="750" spans="1:5">
      <c r="A750" s="85"/>
      <c r="D750" s="85"/>
      <c r="E750" s="85"/>
    </row>
    <row r="751" spans="1:5">
      <c r="A751" s="85"/>
      <c r="D751" s="85"/>
      <c r="E751" s="85"/>
    </row>
    <row r="752" spans="1:5">
      <c r="A752" s="85"/>
      <c r="D752" s="85"/>
      <c r="E752" s="85"/>
    </row>
    <row r="753" spans="1:5">
      <c r="A753" s="85"/>
      <c r="D753" s="85"/>
      <c r="E753" s="85"/>
    </row>
    <row r="754" spans="1:5">
      <c r="A754" s="85"/>
      <c r="D754" s="85"/>
      <c r="E754" s="85"/>
    </row>
    <row r="755" spans="1:5">
      <c r="A755" s="85"/>
      <c r="D755" s="85"/>
      <c r="E755" s="85"/>
    </row>
    <row r="756" spans="1:5">
      <c r="A756" s="85"/>
      <c r="D756" s="85"/>
      <c r="E756" s="85"/>
    </row>
    <row r="757" spans="1:5">
      <c r="A757" s="85"/>
      <c r="D757" s="85"/>
      <c r="E757" s="85"/>
    </row>
    <row r="758" spans="1:5">
      <c r="A758" s="85"/>
      <c r="D758" s="85"/>
      <c r="E758" s="85"/>
    </row>
    <row r="759" spans="1:5">
      <c r="A759" s="85"/>
      <c r="D759" s="85"/>
      <c r="E759" s="85"/>
    </row>
    <row r="796" spans="1:5">
      <c r="A796" s="86"/>
      <c r="D796" s="85"/>
      <c r="E796" s="85"/>
    </row>
    <row r="797" spans="1:5">
      <c r="A797" s="86"/>
      <c r="D797" s="85"/>
      <c r="E797" s="85"/>
    </row>
    <row r="798" spans="1:5">
      <c r="A798" s="86"/>
      <c r="D798" s="85"/>
      <c r="E798" s="85"/>
    </row>
    <row r="799" spans="1:5">
      <c r="A799" s="87"/>
    </row>
    <row r="800" spans="1:5">
      <c r="A800" s="88"/>
    </row>
    <row r="801" spans="1:1">
      <c r="A801" s="88"/>
    </row>
    <row r="802" spans="1:1">
      <c r="A802" s="88"/>
    </row>
    <row r="803" spans="1:1">
      <c r="A803" s="88"/>
    </row>
    <row r="804" spans="1:1">
      <c r="A804" s="88"/>
    </row>
    <row r="805" spans="1:1">
      <c r="A805" s="88"/>
    </row>
    <row r="806" spans="1:1">
      <c r="A806" s="88"/>
    </row>
    <row r="807" spans="1:1">
      <c r="A807" s="89"/>
    </row>
    <row r="808" spans="1:1">
      <c r="A808" s="89"/>
    </row>
    <row r="809" spans="1:1">
      <c r="A809" s="89"/>
    </row>
    <row r="810" spans="1:1">
      <c r="A810" s="89"/>
    </row>
    <row r="811" spans="1:1">
      <c r="A811" s="89"/>
    </row>
    <row r="812" spans="1:1">
      <c r="A812" s="89"/>
    </row>
    <row r="813" spans="1:1">
      <c r="A813" s="88"/>
    </row>
    <row r="814" spans="1:1">
      <c r="A814" s="88"/>
    </row>
    <row r="815" spans="1:1">
      <c r="A815" s="89"/>
    </row>
    <row r="816" spans="1:1">
      <c r="A816" s="89"/>
    </row>
    <row r="817" spans="1:1">
      <c r="A817" s="88"/>
    </row>
    <row r="818" spans="1:1">
      <c r="A818" s="89"/>
    </row>
    <row r="819" spans="1:1">
      <c r="A819" s="89"/>
    </row>
    <row r="820" spans="1:1">
      <c r="A820" s="89"/>
    </row>
    <row r="821" spans="1:1">
      <c r="A821" s="89"/>
    </row>
    <row r="822" spans="1:1">
      <c r="A822" s="89"/>
    </row>
    <row r="823" spans="1:1">
      <c r="A823" s="89"/>
    </row>
    <row r="824" spans="1:1">
      <c r="A824" s="89"/>
    </row>
    <row r="825" spans="1:1">
      <c r="A825" s="89"/>
    </row>
    <row r="826" spans="1:1">
      <c r="A826" s="89"/>
    </row>
    <row r="827" spans="1:1">
      <c r="A827" s="89"/>
    </row>
    <row r="828" spans="1:1">
      <c r="A828" s="89"/>
    </row>
    <row r="829" spans="1:1">
      <c r="A829" s="89"/>
    </row>
    <row r="830" spans="1:1">
      <c r="A830" s="89"/>
    </row>
    <row r="831" spans="1:1">
      <c r="A831" s="89"/>
    </row>
    <row r="832" spans="1:1">
      <c r="A832" s="89"/>
    </row>
    <row r="833" spans="1:1">
      <c r="A833" s="89"/>
    </row>
    <row r="834" spans="1:1">
      <c r="A834" s="88"/>
    </row>
    <row r="835" spans="1:1">
      <c r="A835" s="88"/>
    </row>
    <row r="836" spans="1:1">
      <c r="A836" s="89"/>
    </row>
    <row r="837" spans="1:1">
      <c r="A837" s="89"/>
    </row>
    <row r="838" spans="1:1">
      <c r="A838" s="89"/>
    </row>
    <row r="839" spans="1:1">
      <c r="A839" s="88"/>
    </row>
    <row r="840" spans="1:1">
      <c r="A840" s="88"/>
    </row>
    <row r="841" spans="1:1">
      <c r="A841" s="89"/>
    </row>
    <row r="842" spans="1:1">
      <c r="A842" s="89"/>
    </row>
    <row r="843" spans="1:1">
      <c r="A843" s="89"/>
    </row>
    <row r="844" spans="1:1">
      <c r="A844" s="89"/>
    </row>
    <row r="845" spans="1:1">
      <c r="A845" s="89"/>
    </row>
    <row r="846" spans="1:1">
      <c r="A846" s="89"/>
    </row>
    <row r="847" spans="1:1">
      <c r="A847" s="89"/>
    </row>
    <row r="848" spans="1:1">
      <c r="A848" s="89"/>
    </row>
    <row r="849" spans="1:1">
      <c r="A849" s="89"/>
    </row>
    <row r="850" spans="1:1">
      <c r="A850" s="89"/>
    </row>
    <row r="851" spans="1:1">
      <c r="A851" s="89"/>
    </row>
    <row r="852" spans="1:1">
      <c r="A852" s="89"/>
    </row>
    <row r="853" spans="1:1">
      <c r="A853" s="89"/>
    </row>
    <row r="854" spans="1:1">
      <c r="A854" s="89"/>
    </row>
    <row r="855" spans="1:1">
      <c r="A855" s="89"/>
    </row>
    <row r="856" spans="1:1">
      <c r="A856" s="89"/>
    </row>
    <row r="857" spans="1:1">
      <c r="A857" s="89"/>
    </row>
    <row r="858" spans="1:1">
      <c r="A858" s="89"/>
    </row>
    <row r="859" spans="1:1">
      <c r="A859" s="88"/>
    </row>
    <row r="860" spans="1:1">
      <c r="A860" s="88"/>
    </row>
    <row r="861" spans="1:1">
      <c r="A861" s="88"/>
    </row>
    <row r="862" spans="1:1">
      <c r="A862" s="88"/>
    </row>
    <row r="863" spans="1:1">
      <c r="A863" s="88"/>
    </row>
    <row r="864" spans="1:1">
      <c r="A864" s="89"/>
    </row>
    <row r="865" spans="1:1">
      <c r="A865" s="89"/>
    </row>
    <row r="866" spans="1:1">
      <c r="A866" s="89"/>
    </row>
    <row r="867" spans="1:1">
      <c r="A867" s="89"/>
    </row>
    <row r="868" spans="1:1">
      <c r="A868" s="89"/>
    </row>
    <row r="869" spans="1:1">
      <c r="A869" s="89"/>
    </row>
    <row r="870" spans="1:1">
      <c r="A870" s="89"/>
    </row>
    <row r="871" spans="1:1">
      <c r="A871" s="89"/>
    </row>
    <row r="872" spans="1:1">
      <c r="A872" s="89"/>
    </row>
    <row r="873" spans="1:1">
      <c r="A873" s="88"/>
    </row>
    <row r="874" spans="1:1">
      <c r="A874" s="88"/>
    </row>
    <row r="875" spans="1:1">
      <c r="A875" s="89"/>
    </row>
    <row r="876" spans="1:1">
      <c r="A876" s="88"/>
    </row>
    <row r="877" spans="1:1">
      <c r="A877" s="88"/>
    </row>
    <row r="878" spans="1:1">
      <c r="A878" s="88"/>
    </row>
    <row r="879" spans="1:1">
      <c r="A879" s="88"/>
    </row>
    <row r="880" spans="1:1">
      <c r="A880" s="88"/>
    </row>
    <row r="881" spans="1:1">
      <c r="A881" s="88"/>
    </row>
    <row r="882" spans="1:1">
      <c r="A882" s="88"/>
    </row>
    <row r="883" spans="1:1">
      <c r="A883" s="88"/>
    </row>
    <row r="884" spans="1:1">
      <c r="A884" s="88"/>
    </row>
    <row r="885" spans="1:1">
      <c r="A885" s="88"/>
    </row>
    <row r="886" spans="1:1">
      <c r="A886" s="88"/>
    </row>
    <row r="887" spans="1:1">
      <c r="A887" s="88"/>
    </row>
    <row r="888" spans="1:1">
      <c r="A888" s="88"/>
    </row>
    <row r="889" spans="1:1">
      <c r="A889" s="88"/>
    </row>
    <row r="890" spans="1:1">
      <c r="A890" s="88"/>
    </row>
    <row r="891" spans="1:1">
      <c r="A891" s="88"/>
    </row>
    <row r="892" spans="1:1">
      <c r="A892" s="88"/>
    </row>
    <row r="893" spans="1:1">
      <c r="A893" s="89"/>
    </row>
    <row r="894" spans="1:1">
      <c r="A894" s="89"/>
    </row>
    <row r="895" spans="1:1">
      <c r="A895" s="89"/>
    </row>
    <row r="896" spans="1:1">
      <c r="A896" s="88"/>
    </row>
    <row r="897" spans="1:1">
      <c r="A897" s="88"/>
    </row>
    <row r="898" spans="1:1">
      <c r="A898" s="89"/>
    </row>
    <row r="899" spans="1:1">
      <c r="A899" s="89"/>
    </row>
    <row r="900" spans="1:1">
      <c r="A900" s="89"/>
    </row>
    <row r="901" spans="1:1">
      <c r="A901" s="88"/>
    </row>
    <row r="902" spans="1:1">
      <c r="A902" s="88"/>
    </row>
    <row r="903" spans="1:1">
      <c r="A903" s="89"/>
    </row>
    <row r="904" spans="1:1">
      <c r="A904" s="88"/>
    </row>
    <row r="905" spans="1:1">
      <c r="A905" s="88"/>
    </row>
    <row r="906" spans="1:1">
      <c r="A906" s="89"/>
    </row>
    <row r="907" spans="1:1">
      <c r="A907" s="83"/>
    </row>
    <row r="908" spans="1:1">
      <c r="A908" s="83"/>
    </row>
    <row r="909" spans="1:1">
      <c r="A909" s="83"/>
    </row>
    <row r="910" spans="1:1">
      <c r="A910" s="83"/>
    </row>
    <row r="911" spans="1:1">
      <c r="A911" s="83"/>
    </row>
    <row r="912" spans="1:1">
      <c r="A912" s="83"/>
    </row>
    <row r="913" spans="1:1">
      <c r="A913" s="83"/>
    </row>
    <row r="914" spans="1:1">
      <c r="A914" s="83"/>
    </row>
    <row r="915" spans="1:1">
      <c r="A915" s="83"/>
    </row>
    <row r="916" spans="1:1">
      <c r="A916" s="83"/>
    </row>
    <row r="917" spans="1:1">
      <c r="A917" s="83"/>
    </row>
    <row r="918" spans="1:1">
      <c r="A918" s="83"/>
    </row>
    <row r="919" spans="1:1">
      <c r="A919" s="83"/>
    </row>
    <row r="920" spans="1:1">
      <c r="A920" s="83"/>
    </row>
    <row r="921" spans="1:1">
      <c r="A921" s="83"/>
    </row>
    <row r="922" spans="1:1">
      <c r="A922" s="83"/>
    </row>
    <row r="923" spans="1:1">
      <c r="A923" s="83"/>
    </row>
    <row r="924" spans="1:1">
      <c r="A924" s="83"/>
    </row>
    <row r="925" spans="1:1">
      <c r="A925" s="83"/>
    </row>
    <row r="926" spans="1:1">
      <c r="A926" s="83"/>
    </row>
    <row r="927" spans="1:1">
      <c r="A927" s="83"/>
    </row>
    <row r="928" spans="1:1">
      <c r="A928" s="83"/>
    </row>
    <row r="929" spans="1:1">
      <c r="A929" s="83"/>
    </row>
    <row r="930" spans="1:1">
      <c r="A930" s="83"/>
    </row>
    <row r="931" spans="1:1">
      <c r="A931" s="83"/>
    </row>
    <row r="932" spans="1:1">
      <c r="A932" s="83"/>
    </row>
    <row r="933" spans="1:1">
      <c r="A933" s="83"/>
    </row>
    <row r="934" spans="1:1">
      <c r="A934" s="83"/>
    </row>
    <row r="935" spans="1:1">
      <c r="A935" s="83"/>
    </row>
    <row r="936" spans="1:1">
      <c r="A936" s="83"/>
    </row>
    <row r="937" spans="1:1">
      <c r="A937" s="83"/>
    </row>
    <row r="938" spans="1:1">
      <c r="A938" s="83"/>
    </row>
    <row r="939" spans="1:1">
      <c r="A939" s="83"/>
    </row>
    <row r="940" spans="1:1">
      <c r="A940" s="83"/>
    </row>
    <row r="941" spans="1:1">
      <c r="A941" s="83"/>
    </row>
    <row r="942" spans="1:1">
      <c r="A942" s="83"/>
    </row>
    <row r="943" spans="1:1">
      <c r="A943" s="83"/>
    </row>
    <row r="944" spans="1:1">
      <c r="A944" s="83"/>
    </row>
    <row r="945" spans="1:1">
      <c r="A945" s="83"/>
    </row>
    <row r="946" spans="1:1">
      <c r="A946" s="83"/>
    </row>
    <row r="947" spans="1:1">
      <c r="A947" s="83"/>
    </row>
    <row r="948" spans="1:1">
      <c r="A948" s="83"/>
    </row>
    <row r="949" spans="1:1">
      <c r="A949" s="83"/>
    </row>
    <row r="950" spans="1:1">
      <c r="A950" s="83"/>
    </row>
    <row r="951" spans="1:1">
      <c r="A951" s="83"/>
    </row>
    <row r="952" spans="1:1">
      <c r="A952" s="83"/>
    </row>
    <row r="953" spans="1:1">
      <c r="A953" s="83"/>
    </row>
    <row r="954" spans="1:1">
      <c r="A954" s="83"/>
    </row>
    <row r="955" spans="1:1">
      <c r="A955" s="83"/>
    </row>
    <row r="956" spans="1:1">
      <c r="A956" s="83"/>
    </row>
    <row r="957" spans="1:1">
      <c r="A957" s="83"/>
    </row>
    <row r="958" spans="1:1">
      <c r="A958" s="83"/>
    </row>
    <row r="959" spans="1:1">
      <c r="A959" s="83"/>
    </row>
    <row r="960" spans="1:1">
      <c r="A960" s="83"/>
    </row>
    <row r="961" spans="1:1">
      <c r="A961" s="83"/>
    </row>
    <row r="962" spans="1:1">
      <c r="A962" s="83"/>
    </row>
    <row r="963" spans="1:1">
      <c r="A963" s="83"/>
    </row>
    <row r="964" spans="1:1">
      <c r="A964" s="83"/>
    </row>
    <row r="965" spans="1:1">
      <c r="A965" s="83"/>
    </row>
    <row r="966" spans="1:1">
      <c r="A966" s="83"/>
    </row>
    <row r="967" spans="1:1">
      <c r="A967" s="83"/>
    </row>
    <row r="968" spans="1:1">
      <c r="A968" s="83"/>
    </row>
    <row r="969" spans="1:1">
      <c r="A969" s="83"/>
    </row>
    <row r="970" spans="1:1">
      <c r="A970" s="83"/>
    </row>
    <row r="971" spans="1:1">
      <c r="A971" s="83"/>
    </row>
    <row r="972" spans="1:1">
      <c r="A972" s="83"/>
    </row>
    <row r="973" spans="1:1">
      <c r="A973" s="83"/>
    </row>
    <row r="974" spans="1:1">
      <c r="A974" s="83"/>
    </row>
    <row r="975" spans="1:1">
      <c r="A975" s="83"/>
    </row>
    <row r="976" spans="1:1">
      <c r="A976" s="83"/>
    </row>
    <row r="977" spans="1:1">
      <c r="A977" s="83"/>
    </row>
    <row r="978" spans="1:1">
      <c r="A978" s="83"/>
    </row>
    <row r="979" spans="1:1">
      <c r="A979" s="83"/>
    </row>
    <row r="980" spans="1:1">
      <c r="A980" s="83"/>
    </row>
    <row r="981" spans="1:1">
      <c r="A981" s="83"/>
    </row>
    <row r="982" spans="1:1">
      <c r="A982" s="83"/>
    </row>
    <row r="983" spans="1:1">
      <c r="A983" s="83"/>
    </row>
    <row r="984" spans="1:1">
      <c r="A984" s="83"/>
    </row>
    <row r="985" spans="1:1">
      <c r="A985" s="83"/>
    </row>
    <row r="986" spans="1:1">
      <c r="A986" s="83"/>
    </row>
    <row r="987" spans="1:1">
      <c r="A987" s="83"/>
    </row>
    <row r="988" spans="1:1">
      <c r="A988" s="83"/>
    </row>
    <row r="989" spans="1:1">
      <c r="A989" s="83"/>
    </row>
    <row r="990" spans="1:1">
      <c r="A990" s="83"/>
    </row>
    <row r="991" spans="1:1">
      <c r="A991" s="83"/>
    </row>
    <row r="992" spans="1:1">
      <c r="A992" s="83"/>
    </row>
    <row r="993" spans="1:4">
      <c r="A993" s="83"/>
    </row>
    <row r="994" spans="1:4">
      <c r="A994" s="83"/>
    </row>
    <row r="995" spans="1:4">
      <c r="A995" s="83"/>
    </row>
    <row r="996" spans="1:4">
      <c r="A996" s="86"/>
      <c r="D996" s="85"/>
    </row>
    <row r="997" spans="1:4">
      <c r="A997" s="86"/>
      <c r="D997" s="85"/>
    </row>
    <row r="998" spans="1:4">
      <c r="A998" s="86"/>
      <c r="D998" s="85"/>
    </row>
    <row r="999" spans="1:4">
      <c r="A999" s="86"/>
      <c r="D999" s="85"/>
    </row>
    <row r="1000" spans="1:4">
      <c r="A1000" s="86"/>
      <c r="D1000" s="85"/>
    </row>
    <row r="1001" spans="1:4">
      <c r="A1001" s="86"/>
      <c r="D1001" s="85"/>
    </row>
    <row r="1002" spans="1:4">
      <c r="A1002" s="86"/>
      <c r="D1002" s="85"/>
    </row>
    <row r="1003" spans="1:4">
      <c r="A1003" s="86"/>
      <c r="D1003" s="85"/>
    </row>
    <row r="1004" spans="1:4">
      <c r="A1004" s="86"/>
      <c r="D1004" s="85"/>
    </row>
    <row r="1005" spans="1:4">
      <c r="A1005" s="86"/>
      <c r="D1005" s="85"/>
    </row>
    <row r="1006" spans="1:4">
      <c r="A1006" s="86"/>
      <c r="D1006" s="85"/>
    </row>
    <row r="1007" spans="1:4">
      <c r="A1007" s="86"/>
      <c r="D1007" s="85"/>
    </row>
    <row r="1008" spans="1:4">
      <c r="A1008" s="86"/>
      <c r="D1008" s="85"/>
    </row>
    <row r="1009" spans="1:4">
      <c r="A1009" s="86"/>
      <c r="D1009" s="85"/>
    </row>
    <row r="1010" spans="1:4">
      <c r="A1010" s="86"/>
      <c r="D1010" s="85"/>
    </row>
    <row r="1011" spans="1:4">
      <c r="A1011" s="86"/>
      <c r="D1011" s="85"/>
    </row>
    <row r="1012" spans="1:4">
      <c r="A1012" s="86"/>
      <c r="D1012" s="85"/>
    </row>
    <row r="1013" spans="1:4">
      <c r="A1013" s="86"/>
      <c r="D1013" s="85"/>
    </row>
    <row r="1014" spans="1:4">
      <c r="A1014" s="86"/>
      <c r="D1014" s="85"/>
    </row>
    <row r="1015" spans="1:4">
      <c r="A1015" s="86"/>
      <c r="D1015" s="85"/>
    </row>
    <row r="1016" spans="1:4">
      <c r="A1016" s="86"/>
      <c r="D1016" s="85"/>
    </row>
    <row r="1017" spans="1:4">
      <c r="A1017" s="86"/>
      <c r="D1017" s="85"/>
    </row>
    <row r="1018" spans="1:4">
      <c r="A1018" s="86"/>
      <c r="D1018" s="85"/>
    </row>
    <row r="1019" spans="1:4">
      <c r="A1019" s="86"/>
      <c r="D1019" s="85"/>
    </row>
    <row r="1020" spans="1:4">
      <c r="A1020" s="86"/>
      <c r="D1020" s="85"/>
    </row>
    <row r="1021" spans="1:4">
      <c r="A1021" s="86"/>
      <c r="D1021" s="85"/>
    </row>
    <row r="1022" spans="1:4">
      <c r="A1022" s="86"/>
      <c r="D1022" s="85"/>
    </row>
    <row r="1023" spans="1:4">
      <c r="A1023" s="86"/>
      <c r="D1023" s="85"/>
    </row>
    <row r="1024" spans="1:4">
      <c r="A1024" s="86"/>
      <c r="D1024" s="85"/>
    </row>
    <row r="1025" spans="1:4">
      <c r="A1025" s="86"/>
      <c r="D1025" s="85"/>
    </row>
    <row r="1026" spans="1:4">
      <c r="A1026" s="86"/>
      <c r="D1026" s="85"/>
    </row>
    <row r="1027" spans="1:4">
      <c r="A1027" s="86"/>
      <c r="D1027" s="85"/>
    </row>
    <row r="1028" spans="1:4">
      <c r="A1028" s="86"/>
      <c r="D1028" s="85"/>
    </row>
    <row r="1029" spans="1:4">
      <c r="A1029" s="86"/>
      <c r="D1029" s="85"/>
    </row>
    <row r="1030" spans="1:4">
      <c r="A1030" s="86"/>
      <c r="D1030" s="85"/>
    </row>
    <row r="1031" spans="1:4">
      <c r="A1031" s="86"/>
      <c r="D1031" s="85"/>
    </row>
    <row r="1032" spans="1:4">
      <c r="A1032" s="86"/>
      <c r="D1032" s="85"/>
    </row>
    <row r="1033" spans="1:4">
      <c r="A1033" s="86"/>
      <c r="D1033" s="85"/>
    </row>
    <row r="1034" spans="1:4">
      <c r="A1034" s="86"/>
      <c r="D1034" s="85"/>
    </row>
    <row r="1035" spans="1:4">
      <c r="A1035" s="83"/>
    </row>
    <row r="1036" spans="1:4">
      <c r="A1036" s="83"/>
    </row>
    <row r="1037" spans="1:4">
      <c r="A1037" s="83"/>
    </row>
    <row r="1038" spans="1:4">
      <c r="A1038" s="83"/>
    </row>
    <row r="1039" spans="1:4">
      <c r="A1039" s="83"/>
    </row>
    <row r="1040" spans="1:4">
      <c r="A1040" s="83"/>
    </row>
    <row r="1041" spans="1:1">
      <c r="A1041" s="83"/>
    </row>
    <row r="1042" spans="1:1">
      <c r="A1042" s="83"/>
    </row>
    <row r="1043" spans="1:1">
      <c r="A1043" s="83"/>
    </row>
    <row r="1044" spans="1:1">
      <c r="A1044" s="83"/>
    </row>
    <row r="1045" spans="1:1">
      <c r="A1045" s="83"/>
    </row>
    <row r="1046" spans="1:1">
      <c r="A1046" s="83"/>
    </row>
    <row r="1047" spans="1:1">
      <c r="A1047" s="83"/>
    </row>
    <row r="1048" spans="1:1">
      <c r="A1048" s="83"/>
    </row>
    <row r="1049" spans="1:1">
      <c r="A1049" s="83"/>
    </row>
    <row r="1050" spans="1:1">
      <c r="A1050" s="83"/>
    </row>
    <row r="1051" spans="1:1">
      <c r="A1051" s="83"/>
    </row>
    <row r="1052" spans="1:1">
      <c r="A1052" s="83"/>
    </row>
    <row r="1053" spans="1:1">
      <c r="A1053" s="83"/>
    </row>
    <row r="1054" spans="1:1">
      <c r="A1054" s="83"/>
    </row>
    <row r="1055" spans="1:1">
      <c r="A1055" s="83"/>
    </row>
    <row r="1056" spans="1:1">
      <c r="A1056" s="83"/>
    </row>
    <row r="1057" spans="1:1">
      <c r="A1057" s="83"/>
    </row>
    <row r="1058" spans="1:1">
      <c r="A1058" s="83"/>
    </row>
    <row r="1059" spans="1:1">
      <c r="A1059" s="83"/>
    </row>
    <row r="1060" spans="1:1">
      <c r="A1060" s="83"/>
    </row>
    <row r="1061" spans="1:1">
      <c r="A1061" s="83"/>
    </row>
    <row r="1062" spans="1:1">
      <c r="A1062" s="83"/>
    </row>
    <row r="1063" spans="1:1">
      <c r="A1063" s="83"/>
    </row>
    <row r="1064" spans="1:1">
      <c r="A1064" s="83"/>
    </row>
    <row r="1065" spans="1:1">
      <c r="A1065" s="83"/>
    </row>
    <row r="1066" spans="1:1">
      <c r="A1066" s="83"/>
    </row>
    <row r="1067" spans="1:1">
      <c r="A1067" s="83"/>
    </row>
    <row r="1068" spans="1:1">
      <c r="A1068" s="83"/>
    </row>
    <row r="1069" spans="1:1">
      <c r="A1069" s="83"/>
    </row>
    <row r="1070" spans="1:1">
      <c r="A1070" s="83"/>
    </row>
    <row r="1071" spans="1:1">
      <c r="A1071" s="83"/>
    </row>
    <row r="1072" spans="1:1">
      <c r="A1072" s="83"/>
    </row>
    <row r="1073" spans="1:1">
      <c r="A1073" s="83"/>
    </row>
    <row r="1074" spans="1:1">
      <c r="A1074" s="83"/>
    </row>
    <row r="1075" spans="1:1">
      <c r="A1075" s="83"/>
    </row>
    <row r="1076" spans="1:1">
      <c r="A1076" s="83"/>
    </row>
    <row r="1077" spans="1:1">
      <c r="A1077" s="83"/>
    </row>
    <row r="1078" spans="1:1">
      <c r="A1078" s="83"/>
    </row>
    <row r="1079" spans="1:1">
      <c r="A1079" s="83"/>
    </row>
    <row r="1080" spans="1:1">
      <c r="A1080" s="83"/>
    </row>
    <row r="1081" spans="1:1">
      <c r="A1081" s="83"/>
    </row>
    <row r="1082" spans="1:1">
      <c r="A1082" s="83"/>
    </row>
    <row r="1083" spans="1:1">
      <c r="A1083" s="83"/>
    </row>
    <row r="1084" spans="1:1">
      <c r="A1084" s="83"/>
    </row>
    <row r="1085" spans="1:1">
      <c r="A1085" s="83"/>
    </row>
    <row r="1086" spans="1:1">
      <c r="A1086" s="83"/>
    </row>
    <row r="1087" spans="1:1">
      <c r="A1087" s="83"/>
    </row>
    <row r="1088" spans="1:1">
      <c r="A1088" s="83"/>
    </row>
    <row r="1089" spans="1:1">
      <c r="A1089" s="83"/>
    </row>
    <row r="1090" spans="1:1">
      <c r="A1090" s="83"/>
    </row>
    <row r="1091" spans="1:1">
      <c r="A1091" s="83"/>
    </row>
    <row r="1092" spans="1:1">
      <c r="A1092" s="83"/>
    </row>
    <row r="1093" spans="1:1">
      <c r="A1093" s="83"/>
    </row>
    <row r="1094" spans="1:1">
      <c r="A1094" s="83"/>
    </row>
    <row r="1095" spans="1:1">
      <c r="A1095" s="83"/>
    </row>
    <row r="1096" spans="1:1">
      <c r="A1096" s="83"/>
    </row>
    <row r="1097" spans="1:1">
      <c r="A1097" s="83"/>
    </row>
    <row r="1098" spans="1:1">
      <c r="A1098" s="83"/>
    </row>
    <row r="1099" spans="1:1">
      <c r="A1099" s="83"/>
    </row>
    <row r="1100" spans="1:1">
      <c r="A1100" s="83"/>
    </row>
    <row r="1101" spans="1:1">
      <c r="A1101" s="83"/>
    </row>
    <row r="1102" spans="1:1">
      <c r="A1102" s="83"/>
    </row>
    <row r="1103" spans="1:1">
      <c r="A1103" s="83"/>
    </row>
    <row r="1104" spans="1:1">
      <c r="A1104" s="83"/>
    </row>
    <row r="1105" spans="1:1">
      <c r="A1105" s="83"/>
    </row>
    <row r="1106" spans="1:1">
      <c r="A1106" s="83"/>
    </row>
    <row r="1107" spans="1:1">
      <c r="A1107" s="83"/>
    </row>
    <row r="1108" spans="1:1">
      <c r="A1108" s="83"/>
    </row>
    <row r="1109" spans="1:1">
      <c r="A1109" s="83"/>
    </row>
    <row r="1110" spans="1:1">
      <c r="A1110" s="83"/>
    </row>
    <row r="1111" spans="1:1">
      <c r="A1111" s="83"/>
    </row>
    <row r="1112" spans="1:1">
      <c r="A1112" s="83"/>
    </row>
    <row r="1113" spans="1:1">
      <c r="A1113" s="83"/>
    </row>
    <row r="1114" spans="1:1">
      <c r="A1114" s="83"/>
    </row>
    <row r="1115" spans="1:1">
      <c r="A1115" s="83"/>
    </row>
    <row r="1116" spans="1:1">
      <c r="A1116" s="83"/>
    </row>
    <row r="1117" spans="1:1">
      <c r="A1117" s="83"/>
    </row>
    <row r="1118" spans="1:1">
      <c r="A1118" s="83"/>
    </row>
    <row r="1119" spans="1:1">
      <c r="A1119" s="83"/>
    </row>
    <row r="1120" spans="1:1">
      <c r="A1120" s="83"/>
    </row>
    <row r="1121" spans="1:5">
      <c r="A1121" s="83"/>
    </row>
    <row r="1122" spans="1:5">
      <c r="A1122" s="83"/>
    </row>
    <row r="1123" spans="1:5">
      <c r="A1123" s="83"/>
    </row>
    <row r="1124" spans="1:5">
      <c r="A1124" s="83"/>
    </row>
    <row r="1125" spans="1:5">
      <c r="A1125" s="83"/>
    </row>
    <row r="1126" spans="1:5">
      <c r="A1126" s="83"/>
    </row>
    <row r="1127" spans="1:5">
      <c r="A1127" s="83"/>
    </row>
    <row r="1128" spans="1:5">
      <c r="A1128" s="83"/>
    </row>
    <row r="1129" spans="1:5">
      <c r="A1129" s="86"/>
      <c r="D1129" s="85"/>
      <c r="E1129" s="85"/>
    </row>
    <row r="1130" spans="1:5">
      <c r="A1130" s="83"/>
    </row>
    <row r="1131" spans="1:5">
      <c r="A1131" s="83"/>
    </row>
    <row r="1132" spans="1:5">
      <c r="A1132" s="83"/>
    </row>
    <row r="1133" spans="1:5">
      <c r="A1133" s="83"/>
    </row>
    <row r="1134" spans="1:5">
      <c r="A1134" s="83"/>
    </row>
    <row r="1135" spans="1:5">
      <c r="A1135" s="86"/>
      <c r="D1135" s="85"/>
      <c r="E1135" s="85"/>
    </row>
    <row r="1136" spans="1:5">
      <c r="A1136" s="83"/>
    </row>
    <row r="1137" spans="1:1">
      <c r="A1137" s="83"/>
    </row>
    <row r="1138" spans="1:1">
      <c r="A1138" s="83"/>
    </row>
    <row r="1139" spans="1:1">
      <c r="A1139" s="83"/>
    </row>
    <row r="1140" spans="1:1">
      <c r="A1140" s="83"/>
    </row>
    <row r="1141" spans="1:1">
      <c r="A1141" s="83"/>
    </row>
    <row r="1142" spans="1:1">
      <c r="A1142" s="83"/>
    </row>
    <row r="1143" spans="1:1">
      <c r="A1143" s="83"/>
    </row>
    <row r="1144" spans="1:1">
      <c r="A1144" s="83"/>
    </row>
    <row r="1145" spans="1:1">
      <c r="A1145" s="83"/>
    </row>
    <row r="1146" spans="1:1">
      <c r="A1146" s="83"/>
    </row>
    <row r="1147" spans="1:1">
      <c r="A1147" s="83"/>
    </row>
    <row r="1148" spans="1:1">
      <c r="A1148" s="83"/>
    </row>
    <row r="1149" spans="1:1">
      <c r="A1149" s="83"/>
    </row>
    <row r="1150" spans="1:1">
      <c r="A1150" s="83"/>
    </row>
    <row r="1151" spans="1:1">
      <c r="A1151" s="83"/>
    </row>
    <row r="1152" spans="1:1">
      <c r="A1152" s="83"/>
    </row>
    <row r="1153" spans="1:1">
      <c r="A1153" s="83"/>
    </row>
    <row r="1154" spans="1:1">
      <c r="A1154" s="83"/>
    </row>
    <row r="1155" spans="1:1">
      <c r="A1155" s="83"/>
    </row>
    <row r="1156" spans="1:1">
      <c r="A1156" s="83"/>
    </row>
    <row r="1157" spans="1:1">
      <c r="A1157" s="83"/>
    </row>
    <row r="1158" spans="1:1">
      <c r="A1158" s="83"/>
    </row>
    <row r="1159" spans="1:1">
      <c r="A1159" s="83"/>
    </row>
    <row r="1160" spans="1:1">
      <c r="A1160" s="83"/>
    </row>
    <row r="1161" spans="1:1">
      <c r="A1161" s="83"/>
    </row>
    <row r="1162" spans="1:1">
      <c r="A1162" s="83"/>
    </row>
    <row r="1163" spans="1:1">
      <c r="A1163" s="83"/>
    </row>
    <row r="1164" spans="1:1">
      <c r="A1164" s="83"/>
    </row>
    <row r="1165" spans="1:1">
      <c r="A1165" s="83"/>
    </row>
    <row r="1166" spans="1:1">
      <c r="A1166" s="83"/>
    </row>
    <row r="1167" spans="1:1">
      <c r="A1167" s="83"/>
    </row>
    <row r="1168" spans="1:1">
      <c r="A1168" s="83"/>
    </row>
    <row r="1169" spans="1:1">
      <c r="A1169" s="83"/>
    </row>
    <row r="1170" spans="1:1">
      <c r="A1170" s="83"/>
    </row>
    <row r="1171" spans="1:1">
      <c r="A1171" s="83"/>
    </row>
    <row r="1172" spans="1:1">
      <c r="A1172" s="83"/>
    </row>
    <row r="1173" spans="1:1">
      <c r="A1173" s="83"/>
    </row>
    <row r="1174" spans="1:1">
      <c r="A1174" s="83"/>
    </row>
    <row r="1175" spans="1:1">
      <c r="A1175" s="83"/>
    </row>
    <row r="1176" spans="1:1">
      <c r="A1176" s="83"/>
    </row>
    <row r="1177" spans="1:1">
      <c r="A1177" s="83"/>
    </row>
    <row r="1178" spans="1:1">
      <c r="A1178" s="83"/>
    </row>
    <row r="1179" spans="1:1">
      <c r="A1179" s="83"/>
    </row>
    <row r="1180" spans="1:1">
      <c r="A1180" s="83"/>
    </row>
    <row r="1181" spans="1:1">
      <c r="A1181" s="83"/>
    </row>
    <row r="1182" spans="1:1">
      <c r="A1182" s="83"/>
    </row>
    <row r="1183" spans="1:1">
      <c r="A1183" s="83"/>
    </row>
    <row r="1184" spans="1:1">
      <c r="A1184" s="83"/>
    </row>
    <row r="1185" spans="1:5">
      <c r="A1185" s="83"/>
    </row>
    <row r="1186" spans="1:5">
      <c r="A1186" s="83"/>
    </row>
    <row r="1187" spans="1:5">
      <c r="A1187" s="83"/>
    </row>
    <row r="1188" spans="1:5">
      <c r="A1188" s="86"/>
      <c r="D1188" s="85"/>
      <c r="E1188" s="85"/>
    </row>
    <row r="1189" spans="1:5">
      <c r="A1189" s="86"/>
      <c r="D1189" s="85"/>
      <c r="E1189" s="85"/>
    </row>
    <row r="1190" spans="1:5">
      <c r="A1190" s="86"/>
      <c r="D1190" s="85"/>
      <c r="E1190" s="85"/>
    </row>
    <row r="1191" spans="1:5">
      <c r="A1191" s="83"/>
    </row>
    <row r="1192" spans="1:5">
      <c r="A1192" s="83"/>
    </row>
    <row r="1193" spans="1:5">
      <c r="A1193" s="83"/>
    </row>
    <row r="1194" spans="1:5">
      <c r="A1194" s="83"/>
    </row>
    <row r="1195" spans="1:5">
      <c r="A1195" s="83"/>
    </row>
    <row r="1196" spans="1:5">
      <c r="A1196" s="83"/>
    </row>
    <row r="1197" spans="1:5">
      <c r="A1197" s="83"/>
    </row>
    <row r="1198" spans="1:5">
      <c r="A1198" s="83"/>
    </row>
    <row r="1199" spans="1:5">
      <c r="A1199" s="83"/>
    </row>
    <row r="1200" spans="1:5">
      <c r="A1200" s="83"/>
    </row>
    <row r="1201" spans="1:10">
      <c r="A1201" s="90"/>
      <c r="D1201" s="90"/>
    </row>
    <row r="1202" spans="1:10">
      <c r="A1202" s="83"/>
    </row>
    <row r="1203" spans="1:10">
      <c r="A1203" s="83"/>
    </row>
    <row r="1204" spans="1:10">
      <c r="A1204" s="83"/>
    </row>
    <row r="1205" spans="1:10" s="83" customFormat="1">
      <c r="I1205" s="67"/>
      <c r="J1205" s="67"/>
    </row>
    <row r="1206" spans="1:10" s="83" customFormat="1">
      <c r="I1206" s="67"/>
      <c r="J1206" s="67"/>
    </row>
    <row r="1207" spans="1:10" s="83" customFormat="1">
      <c r="I1207" s="67"/>
      <c r="J1207" s="67"/>
    </row>
    <row r="1208" spans="1:10" s="83" customFormat="1">
      <c r="I1208" s="67"/>
      <c r="J1208" s="67"/>
    </row>
    <row r="1209" spans="1:10" s="83" customFormat="1">
      <c r="I1209" s="67"/>
      <c r="J1209" s="67"/>
    </row>
    <row r="1210" spans="1:10" s="83" customFormat="1">
      <c r="I1210" s="67"/>
      <c r="J1210" s="67"/>
    </row>
    <row r="1211" spans="1:10" s="83" customFormat="1">
      <c r="I1211" s="67"/>
      <c r="J1211" s="67"/>
    </row>
    <row r="1212" spans="1:10" s="83" customFormat="1">
      <c r="I1212" s="67"/>
      <c r="J1212" s="67"/>
    </row>
    <row r="1213" spans="1:10">
      <c r="A1213" s="83"/>
    </row>
    <row r="1214" spans="1:10">
      <c r="A1214" s="83"/>
    </row>
    <row r="1215" spans="1:10">
      <c r="A1215" s="83"/>
    </row>
    <row r="1216" spans="1:10">
      <c r="A1216" s="83"/>
    </row>
    <row r="1217" spans="1:1">
      <c r="A1217" s="83"/>
    </row>
    <row r="1218" spans="1:1">
      <c r="A1218" s="83"/>
    </row>
    <row r="1219" spans="1:1">
      <c r="A1219" s="83"/>
    </row>
    <row r="1220" spans="1:1">
      <c r="A1220" s="83"/>
    </row>
    <row r="1221" spans="1:1">
      <c r="A1221" s="83"/>
    </row>
    <row r="1222" spans="1:1">
      <c r="A1222" s="83"/>
    </row>
    <row r="1223" spans="1:1">
      <c r="A1223" s="83"/>
    </row>
    <row r="1224" spans="1:1">
      <c r="A1224" s="83"/>
    </row>
    <row r="1225" spans="1:1">
      <c r="A1225" s="83"/>
    </row>
    <row r="1226" spans="1:1">
      <c r="A1226" s="83"/>
    </row>
    <row r="1227" spans="1:1">
      <c r="A1227" s="83"/>
    </row>
    <row r="1228" spans="1:1">
      <c r="A1228" s="83"/>
    </row>
    <row r="1229" spans="1:1">
      <c r="A1229" s="83"/>
    </row>
    <row r="1230" spans="1:1">
      <c r="A1230" s="83"/>
    </row>
    <row r="1231" spans="1:1">
      <c r="A1231" s="83"/>
    </row>
    <row r="1232" spans="1:1">
      <c r="A1232" s="83"/>
    </row>
    <row r="1233" spans="1:1">
      <c r="A1233" s="83"/>
    </row>
    <row r="1234" spans="1:1">
      <c r="A1234" s="83"/>
    </row>
    <row r="1235" spans="1:1">
      <c r="A1235" s="83"/>
    </row>
    <row r="1236" spans="1:1">
      <c r="A1236" s="83"/>
    </row>
    <row r="1237" spans="1:1">
      <c r="A1237" s="83"/>
    </row>
    <row r="1238" spans="1:1">
      <c r="A1238" s="83"/>
    </row>
    <row r="1239" spans="1:1">
      <c r="A1239" s="83"/>
    </row>
    <row r="1240" spans="1:1">
      <c r="A1240" s="83"/>
    </row>
    <row r="1241" spans="1:1">
      <c r="A1241" s="83"/>
    </row>
    <row r="1242" spans="1:1">
      <c r="A1242" s="83"/>
    </row>
    <row r="1243" spans="1:1">
      <c r="A1243" s="83"/>
    </row>
    <row r="1244" spans="1:1">
      <c r="A1244" s="83"/>
    </row>
    <row r="1245" spans="1:1">
      <c r="A1245" s="83"/>
    </row>
    <row r="1246" spans="1:1">
      <c r="A1246" s="83"/>
    </row>
    <row r="1247" spans="1:1">
      <c r="A1247" s="83"/>
    </row>
    <row r="1248" spans="1:1">
      <c r="A1248" s="83"/>
    </row>
    <row r="1249" spans="1:1">
      <c r="A1249" s="83"/>
    </row>
    <row r="1250" spans="1:1">
      <c r="A1250" s="83"/>
    </row>
    <row r="1251" spans="1:1">
      <c r="A1251" s="83"/>
    </row>
    <row r="1252" spans="1:1">
      <c r="A1252" s="83"/>
    </row>
    <row r="1253" spans="1:1">
      <c r="A1253" s="83"/>
    </row>
    <row r="1254" spans="1:1">
      <c r="A1254" s="83"/>
    </row>
    <row r="1255" spans="1:1">
      <c r="A1255" s="83"/>
    </row>
    <row r="1256" spans="1:1">
      <c r="A1256" s="83"/>
    </row>
    <row r="1257" spans="1:1">
      <c r="A1257" s="83"/>
    </row>
    <row r="1258" spans="1:1">
      <c r="A1258" s="83"/>
    </row>
    <row r="1259" spans="1:1">
      <c r="A1259" s="83"/>
    </row>
    <row r="1260" spans="1:1">
      <c r="A1260" s="83"/>
    </row>
    <row r="1261" spans="1:1">
      <c r="A1261" s="83"/>
    </row>
    <row r="1262" spans="1:1">
      <c r="A1262" s="83"/>
    </row>
    <row r="1263" spans="1:1">
      <c r="A1263" s="83"/>
    </row>
    <row r="1264" spans="1:1">
      <c r="A1264" s="83"/>
    </row>
    <row r="1265" spans="1:1">
      <c r="A1265" s="83"/>
    </row>
    <row r="1266" spans="1:1">
      <c r="A1266" s="83"/>
    </row>
    <row r="1267" spans="1:1">
      <c r="A1267" s="83"/>
    </row>
    <row r="1268" spans="1:1">
      <c r="A1268" s="83"/>
    </row>
    <row r="1269" spans="1:1">
      <c r="A1269" s="83"/>
    </row>
    <row r="1270" spans="1:1">
      <c r="A1270" s="83"/>
    </row>
    <row r="1271" spans="1:1">
      <c r="A1271" s="83"/>
    </row>
    <row r="1272" spans="1:1">
      <c r="A1272" s="83"/>
    </row>
    <row r="1273" spans="1:1">
      <c r="A1273" s="83"/>
    </row>
    <row r="1274" spans="1:1">
      <c r="A1274" s="83"/>
    </row>
    <row r="1275" spans="1:1">
      <c r="A1275" s="83"/>
    </row>
    <row r="1276" spans="1:1">
      <c r="A1276" s="83"/>
    </row>
    <row r="1277" spans="1:1">
      <c r="A1277" s="83"/>
    </row>
    <row r="1278" spans="1:1">
      <c r="A1278" s="83"/>
    </row>
    <row r="1279" spans="1:1">
      <c r="A1279" s="83"/>
    </row>
    <row r="1280" spans="1:1">
      <c r="A1280" s="83"/>
    </row>
    <row r="1281" spans="1:1">
      <c r="A1281" s="83"/>
    </row>
    <row r="1282" spans="1:1">
      <c r="A1282" s="83"/>
    </row>
    <row r="1283" spans="1:1">
      <c r="A1283" s="83"/>
    </row>
    <row r="1284" spans="1:1">
      <c r="A1284" s="83"/>
    </row>
    <row r="1285" spans="1:1">
      <c r="A1285" s="83"/>
    </row>
    <row r="1286" spans="1:1">
      <c r="A1286" s="83"/>
    </row>
    <row r="1287" spans="1:1">
      <c r="A1287" s="83"/>
    </row>
    <row r="1288" spans="1:1">
      <c r="A1288" s="83"/>
    </row>
    <row r="1289" spans="1:1">
      <c r="A1289" s="83"/>
    </row>
    <row r="1290" spans="1:1">
      <c r="A1290" s="83"/>
    </row>
    <row r="1291" spans="1:1">
      <c r="A1291" s="83"/>
    </row>
    <row r="1292" spans="1:1">
      <c r="A1292" s="83"/>
    </row>
    <row r="1293" spans="1:1">
      <c r="A1293" s="83"/>
    </row>
    <row r="1294" spans="1:1">
      <c r="A1294" s="83"/>
    </row>
    <row r="1295" spans="1:1">
      <c r="A1295" s="83"/>
    </row>
    <row r="1296" spans="1:1">
      <c r="A1296" s="83"/>
    </row>
    <row r="1297" spans="1:1">
      <c r="A1297" s="83"/>
    </row>
    <row r="1298" spans="1:1">
      <c r="A1298" s="83"/>
    </row>
    <row r="1299" spans="1:1">
      <c r="A1299" s="83"/>
    </row>
    <row r="1300" spans="1:1">
      <c r="A1300" s="83"/>
    </row>
    <row r="1301" spans="1:1">
      <c r="A1301" s="83"/>
    </row>
    <row r="1302" spans="1:1">
      <c r="A1302" s="83"/>
    </row>
    <row r="1303" spans="1:1">
      <c r="A1303" s="83"/>
    </row>
    <row r="1304" spans="1:1">
      <c r="A1304" s="83"/>
    </row>
    <row r="1305" spans="1:1">
      <c r="A1305" s="83"/>
    </row>
    <row r="1306" spans="1:1">
      <c r="A1306" s="83"/>
    </row>
    <row r="1307" spans="1:1">
      <c r="A1307" s="83"/>
    </row>
    <row r="1308" spans="1:1">
      <c r="A1308" s="83"/>
    </row>
    <row r="1309" spans="1:1">
      <c r="A1309" s="83"/>
    </row>
    <row r="1310" spans="1:1">
      <c r="A1310" s="83"/>
    </row>
    <row r="1311" spans="1:1">
      <c r="A1311" s="83"/>
    </row>
    <row r="1312" spans="1:1">
      <c r="A1312" s="83"/>
    </row>
    <row r="1313" spans="1:1">
      <c r="A1313" s="83"/>
    </row>
    <row r="1314" spans="1:1">
      <c r="A1314" s="83"/>
    </row>
    <row r="1315" spans="1:1">
      <c r="A1315" s="83"/>
    </row>
    <row r="1316" spans="1:1">
      <c r="A1316" s="83"/>
    </row>
    <row r="1317" spans="1:1">
      <c r="A1317" s="83"/>
    </row>
    <row r="1318" spans="1:1">
      <c r="A1318" s="83"/>
    </row>
    <row r="1319" spans="1:1">
      <c r="A1319" s="83"/>
    </row>
    <row r="1320" spans="1:1">
      <c r="A1320" s="83"/>
    </row>
    <row r="1321" spans="1:1">
      <c r="A1321" s="83"/>
    </row>
    <row r="1322" spans="1:1">
      <c r="A1322" s="83"/>
    </row>
    <row r="1323" spans="1:1">
      <c r="A1323" s="83"/>
    </row>
    <row r="1324" spans="1:1">
      <c r="A1324" s="83"/>
    </row>
    <row r="1325" spans="1:1">
      <c r="A1325" s="83"/>
    </row>
    <row r="1326" spans="1:1">
      <c r="A1326" s="83"/>
    </row>
    <row r="1327" spans="1:1">
      <c r="A1327" s="83"/>
    </row>
    <row r="1328" spans="1:1">
      <c r="A1328" s="83"/>
    </row>
    <row r="1329" spans="1:1">
      <c r="A1329" s="83"/>
    </row>
    <row r="1330" spans="1:1">
      <c r="A1330" s="83"/>
    </row>
    <row r="1331" spans="1:1">
      <c r="A1331" s="83"/>
    </row>
    <row r="1332" spans="1:1">
      <c r="A1332" s="83"/>
    </row>
    <row r="1333" spans="1:1">
      <c r="A1333" s="83"/>
    </row>
    <row r="1334" spans="1:1">
      <c r="A1334" s="83"/>
    </row>
    <row r="1335" spans="1:1">
      <c r="A1335" s="83"/>
    </row>
    <row r="1336" spans="1:1">
      <c r="A1336" s="83"/>
    </row>
    <row r="1337" spans="1:1">
      <c r="A1337" s="83"/>
    </row>
    <row r="1338" spans="1:1">
      <c r="A1338" s="83"/>
    </row>
    <row r="1339" spans="1:1">
      <c r="A1339" s="83"/>
    </row>
    <row r="1340" spans="1:1">
      <c r="A1340" s="83"/>
    </row>
    <row r="1341" spans="1:1">
      <c r="A1341" s="83"/>
    </row>
    <row r="1342" spans="1:1">
      <c r="A1342" s="83"/>
    </row>
    <row r="1343" spans="1:1">
      <c r="A1343" s="83"/>
    </row>
    <row r="1344" spans="1:1">
      <c r="A1344" s="83"/>
    </row>
    <row r="1345" spans="1:1">
      <c r="A1345" s="83"/>
    </row>
    <row r="1346" spans="1:1">
      <c r="A1346" s="83"/>
    </row>
    <row r="1347" spans="1:1">
      <c r="A1347" s="83"/>
    </row>
    <row r="1348" spans="1:1">
      <c r="A1348" s="83"/>
    </row>
    <row r="1349" spans="1:1">
      <c r="A1349" s="83"/>
    </row>
    <row r="1350" spans="1:1">
      <c r="A1350" s="83"/>
    </row>
    <row r="1351" spans="1:1">
      <c r="A1351" s="83"/>
    </row>
    <row r="1352" spans="1:1">
      <c r="A1352" s="83"/>
    </row>
    <row r="1353" spans="1:1">
      <c r="A1353" s="83"/>
    </row>
    <row r="1354" spans="1:1">
      <c r="A1354" s="83"/>
    </row>
    <row r="1355" spans="1:1">
      <c r="A1355" s="83"/>
    </row>
    <row r="1356" spans="1:1">
      <c r="A1356" s="83"/>
    </row>
    <row r="1357" spans="1:1">
      <c r="A1357" s="83"/>
    </row>
    <row r="1358" spans="1:1">
      <c r="A1358" s="83"/>
    </row>
    <row r="1359" spans="1:1">
      <c r="A1359" s="83"/>
    </row>
    <row r="1360" spans="1:1">
      <c r="A1360" s="83"/>
    </row>
    <row r="1361" spans="1:1">
      <c r="A1361" s="83"/>
    </row>
    <row r="1362" spans="1:1">
      <c r="A1362" s="83"/>
    </row>
    <row r="1363" spans="1:1">
      <c r="A1363" s="83"/>
    </row>
    <row r="1364" spans="1:1">
      <c r="A1364" s="83"/>
    </row>
    <row r="1365" spans="1:1">
      <c r="A1365" s="83"/>
    </row>
    <row r="1366" spans="1:1">
      <c r="A1366" s="83"/>
    </row>
    <row r="1367" spans="1:1">
      <c r="A1367" s="83"/>
    </row>
    <row r="1368" spans="1:1">
      <c r="A1368" s="83"/>
    </row>
    <row r="1369" spans="1:1">
      <c r="A1369" s="83"/>
    </row>
    <row r="1370" spans="1:1">
      <c r="A1370" s="83"/>
    </row>
    <row r="1371" spans="1:1">
      <c r="A1371" s="83"/>
    </row>
    <row r="1372" spans="1:1">
      <c r="A1372" s="83"/>
    </row>
    <row r="1373" spans="1:1">
      <c r="A1373" s="83"/>
    </row>
    <row r="1374" spans="1:1">
      <c r="A1374" s="83"/>
    </row>
    <row r="1375" spans="1:1">
      <c r="A1375" s="83"/>
    </row>
    <row r="1376" spans="1:1">
      <c r="A1376" s="83"/>
    </row>
    <row r="1377" spans="1:1">
      <c r="A1377" s="83"/>
    </row>
    <row r="1378" spans="1:1">
      <c r="A1378" s="83"/>
    </row>
    <row r="1379" spans="1:1">
      <c r="A1379" s="83"/>
    </row>
    <row r="1380" spans="1:1">
      <c r="A1380" s="83"/>
    </row>
    <row r="1381" spans="1:1">
      <c r="A1381" s="83"/>
    </row>
    <row r="1382" spans="1:1">
      <c r="A1382" s="83"/>
    </row>
    <row r="1383" spans="1:1">
      <c r="A1383" s="83"/>
    </row>
    <row r="1384" spans="1:1">
      <c r="A1384" s="83"/>
    </row>
    <row r="1385" spans="1:1">
      <c r="A1385" s="83"/>
    </row>
    <row r="1386" spans="1:1">
      <c r="A1386" s="83"/>
    </row>
    <row r="1387" spans="1:1">
      <c r="A1387" s="83"/>
    </row>
    <row r="1388" spans="1:1">
      <c r="A1388" s="83"/>
    </row>
    <row r="1389" spans="1:1">
      <c r="A1389" s="83"/>
    </row>
    <row r="1390" spans="1:1">
      <c r="A1390" s="83"/>
    </row>
    <row r="1391" spans="1:1">
      <c r="A1391" s="83"/>
    </row>
    <row r="1392" spans="1:1">
      <c r="A1392" s="83"/>
    </row>
    <row r="1393" spans="1:1">
      <c r="A1393" s="83"/>
    </row>
    <row r="1394" spans="1:1">
      <c r="A1394" s="83"/>
    </row>
    <row r="1395" spans="1:1">
      <c r="A1395" s="83"/>
    </row>
    <row r="1396" spans="1:1">
      <c r="A1396" s="83"/>
    </row>
    <row r="1397" spans="1:1">
      <c r="A1397" s="83"/>
    </row>
    <row r="1398" spans="1:1">
      <c r="A1398" s="83"/>
    </row>
    <row r="1399" spans="1:1">
      <c r="A1399" s="83"/>
    </row>
    <row r="1400" spans="1:1">
      <c r="A1400" s="83"/>
    </row>
    <row r="1401" spans="1:1">
      <c r="A1401" s="83"/>
    </row>
    <row r="1402" spans="1:1">
      <c r="A1402" s="83"/>
    </row>
    <row r="1403" spans="1:1">
      <c r="A1403" s="83"/>
    </row>
    <row r="1404" spans="1:1">
      <c r="A1404" s="83"/>
    </row>
    <row r="1405" spans="1:1">
      <c r="A1405" s="83"/>
    </row>
    <row r="1406" spans="1:1">
      <c r="A1406" s="83"/>
    </row>
    <row r="1407" spans="1:1">
      <c r="A1407" s="83"/>
    </row>
    <row r="1408" spans="1:1">
      <c r="A1408" s="83"/>
    </row>
    <row r="1409" spans="1:1">
      <c r="A1409" s="83"/>
    </row>
    <row r="1410" spans="1:1">
      <c r="A1410" s="83"/>
    </row>
    <row r="1411" spans="1:1">
      <c r="A1411" s="83"/>
    </row>
    <row r="1412" spans="1:1">
      <c r="A1412" s="83"/>
    </row>
    <row r="1413" spans="1:1">
      <c r="A1413" s="83"/>
    </row>
    <row r="1414" spans="1:1">
      <c r="A1414" s="83"/>
    </row>
    <row r="1415" spans="1:1">
      <c r="A1415" s="83"/>
    </row>
    <row r="1416" spans="1:1">
      <c r="A1416" s="83"/>
    </row>
    <row r="1417" spans="1:1">
      <c r="A1417" s="83"/>
    </row>
    <row r="1418" spans="1:1">
      <c r="A1418" s="83"/>
    </row>
    <row r="1419" spans="1:1">
      <c r="A1419" s="83"/>
    </row>
    <row r="1420" spans="1:1">
      <c r="A1420" s="83"/>
    </row>
    <row r="1421" spans="1:1">
      <c r="A1421" s="83"/>
    </row>
    <row r="1422" spans="1:1">
      <c r="A1422" s="83"/>
    </row>
    <row r="1423" spans="1:1">
      <c r="A1423" s="83"/>
    </row>
    <row r="1424" spans="1:1">
      <c r="A1424" s="83"/>
    </row>
    <row r="1425" spans="1:1">
      <c r="A1425" s="83"/>
    </row>
    <row r="1426" spans="1:1">
      <c r="A1426" s="83"/>
    </row>
    <row r="1427" spans="1:1">
      <c r="A1427" s="83"/>
    </row>
    <row r="1428" spans="1:1">
      <c r="A1428" s="83"/>
    </row>
    <row r="1429" spans="1:1">
      <c r="A1429" s="83"/>
    </row>
    <row r="1430" spans="1:1">
      <c r="A1430" s="83"/>
    </row>
    <row r="1431" spans="1:1">
      <c r="A1431" s="83"/>
    </row>
    <row r="1432" spans="1:1">
      <c r="A1432" s="83"/>
    </row>
    <row r="1433" spans="1:1">
      <c r="A1433" s="83"/>
    </row>
    <row r="1434" spans="1:1">
      <c r="A1434" s="83"/>
    </row>
    <row r="1435" spans="1:1">
      <c r="A1435" s="83"/>
    </row>
    <row r="1436" spans="1:1">
      <c r="A1436" s="83"/>
    </row>
    <row r="1437" spans="1:1">
      <c r="A1437" s="83"/>
    </row>
    <row r="1438" spans="1:1">
      <c r="A1438" s="83"/>
    </row>
    <row r="1439" spans="1:1">
      <c r="A1439" s="83"/>
    </row>
    <row r="1440" spans="1:1">
      <c r="A1440" s="83"/>
    </row>
    <row r="1441" spans="1:1">
      <c r="A1441" s="83"/>
    </row>
    <row r="1442" spans="1:1">
      <c r="A1442" s="83"/>
    </row>
    <row r="1443" spans="1:1">
      <c r="A1443" s="83"/>
    </row>
    <row r="1444" spans="1:1">
      <c r="A1444" s="83"/>
    </row>
    <row r="1445" spans="1:1">
      <c r="A1445" s="83"/>
    </row>
    <row r="1446" spans="1:1">
      <c r="A1446" s="83"/>
    </row>
    <row r="1447" spans="1:1">
      <c r="A1447" s="83"/>
    </row>
    <row r="1448" spans="1:1">
      <c r="A1448" s="83"/>
    </row>
    <row r="1449" spans="1:1">
      <c r="A1449" s="83"/>
    </row>
    <row r="1450" spans="1:1">
      <c r="A1450" s="83"/>
    </row>
    <row r="1451" spans="1:1">
      <c r="A1451" s="83"/>
    </row>
    <row r="1452" spans="1:1">
      <c r="A1452" s="83"/>
    </row>
    <row r="1453" spans="1:1">
      <c r="A1453" s="83"/>
    </row>
    <row r="1454" spans="1:1">
      <c r="A1454" s="83"/>
    </row>
    <row r="1455" spans="1:1">
      <c r="A1455" s="83"/>
    </row>
    <row r="1456" spans="1:1">
      <c r="A1456" s="83"/>
    </row>
    <row r="1457" spans="1:1">
      <c r="A1457" s="83"/>
    </row>
    <row r="1458" spans="1:1">
      <c r="A1458" s="83"/>
    </row>
    <row r="1459" spans="1:1">
      <c r="A1459" s="83"/>
    </row>
    <row r="1460" spans="1:1">
      <c r="A1460" s="83"/>
    </row>
    <row r="1461" spans="1:1">
      <c r="A1461" s="83"/>
    </row>
    <row r="1462" spans="1:1">
      <c r="A1462" s="83"/>
    </row>
    <row r="1463" spans="1:1">
      <c r="A1463" s="83"/>
    </row>
    <row r="1464" spans="1:1">
      <c r="A1464" s="83"/>
    </row>
    <row r="1465" spans="1:1">
      <c r="A1465" s="83"/>
    </row>
    <row r="1466" spans="1:1">
      <c r="A1466" s="83"/>
    </row>
    <row r="1467" spans="1:1">
      <c r="A1467" s="83"/>
    </row>
    <row r="1468" spans="1:1">
      <c r="A1468" s="83"/>
    </row>
    <row r="1469" spans="1:1">
      <c r="A1469" s="83"/>
    </row>
    <row r="1470" spans="1:1">
      <c r="A1470" s="83"/>
    </row>
    <row r="1471" spans="1:1">
      <c r="A1471" s="83"/>
    </row>
    <row r="1472" spans="1:1">
      <c r="A1472" s="83"/>
    </row>
    <row r="1473" spans="1:1">
      <c r="A1473" s="83"/>
    </row>
    <row r="1474" spans="1:1">
      <c r="A1474" s="83"/>
    </row>
    <row r="1475" spans="1:1">
      <c r="A1475" s="83"/>
    </row>
    <row r="1476" spans="1:1">
      <c r="A1476" s="83"/>
    </row>
    <row r="1477" spans="1:1">
      <c r="A1477" s="83"/>
    </row>
    <row r="1478" spans="1:1">
      <c r="A1478" s="83"/>
    </row>
    <row r="1479" spans="1:1">
      <c r="A1479" s="83"/>
    </row>
    <row r="1480" spans="1:1">
      <c r="A1480" s="83"/>
    </row>
    <row r="1481" spans="1:1">
      <c r="A1481" s="83"/>
    </row>
    <row r="1482" spans="1:1">
      <c r="A1482" s="83"/>
    </row>
    <row r="1483" spans="1:1">
      <c r="A1483" s="83"/>
    </row>
    <row r="1484" spans="1:1">
      <c r="A1484" s="83"/>
    </row>
    <row r="1485" spans="1:1">
      <c r="A1485" s="83"/>
    </row>
    <row r="1486" spans="1:1">
      <c r="A1486" s="83"/>
    </row>
    <row r="1487" spans="1:1">
      <c r="A1487" s="83"/>
    </row>
    <row r="1488" spans="1:1">
      <c r="A1488" s="83"/>
    </row>
  </sheetData>
  <customSheetViews>
    <customSheetView guid="{C283BA83-0D13-4C5E-A315-F93E8618CDD5}" hiddenColumns="1">
      <selection activeCell="M12" sqref="M12"/>
      <pageMargins left="0.7" right="0.7" top="0.75" bottom="0.75" header="0.3" footer="0.3"/>
      <pageSetup paperSize="9" orientation="portrait" r:id="rId1"/>
    </customSheetView>
  </customSheetViews>
  <mergeCells count="8">
    <mergeCell ref="B554:G554"/>
    <mergeCell ref="B6:J6"/>
    <mergeCell ref="B7:J7"/>
    <mergeCell ref="C1:J1"/>
    <mergeCell ref="C2:J2"/>
    <mergeCell ref="C3:J3"/>
    <mergeCell ref="B4:I4"/>
    <mergeCell ref="B5:I5"/>
  </mergeCells>
  <pageMargins left="0.19685039370078741" right="0" top="0.74803149606299213" bottom="0.74803149606299213" header="0.31496062992125984" footer="0.31496062992125984"/>
  <pageSetup paperSize="9" scale="70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4"/>
  <sheetViews>
    <sheetView view="pageBreakPreview" topLeftCell="A538" zoomScaleSheetLayoutView="100" workbookViewId="0">
      <selection activeCell="J638" sqref="J638"/>
    </sheetView>
  </sheetViews>
  <sheetFormatPr defaultColWidth="9.109375" defaultRowHeight="13.2"/>
  <cols>
    <col min="1" max="1" width="3.109375" style="73" customWidth="1"/>
    <col min="2" max="2" width="52.109375" style="73" customWidth="1"/>
    <col min="3" max="3" width="9.44140625" style="73" customWidth="1"/>
    <col min="4" max="4" width="7.6640625" style="73" customWidth="1"/>
    <col min="5" max="5" width="7.109375" style="73" customWidth="1"/>
    <col min="6" max="6" width="12.88671875" style="73" customWidth="1"/>
    <col min="7" max="7" width="6.33203125" style="73" customWidth="1"/>
    <col min="8" max="8" width="13.109375" style="73" hidden="1" customWidth="1"/>
    <col min="9" max="9" width="12.88671875" style="64" customWidth="1"/>
    <col min="10" max="10" width="15.109375" style="64" customWidth="1"/>
    <col min="11" max="11" width="13.5546875" style="73" hidden="1" customWidth="1"/>
    <col min="12" max="12" width="13.44140625" style="64" customWidth="1"/>
    <col min="13" max="13" width="15.44140625" style="64" customWidth="1"/>
    <col min="14" max="16384" width="9.109375" style="73"/>
  </cols>
  <sheetData>
    <row r="1" spans="1:13" s="64" customFormat="1" ht="12" customHeight="1">
      <c r="D1" s="94"/>
      <c r="E1" s="94"/>
      <c r="F1" s="129" t="s">
        <v>1137</v>
      </c>
      <c r="G1" s="129"/>
      <c r="H1" s="129"/>
      <c r="I1" s="129"/>
      <c r="J1" s="129"/>
      <c r="K1" s="129"/>
      <c r="L1" s="129"/>
      <c r="M1" s="129"/>
    </row>
    <row r="2" spans="1:13" s="64" customFormat="1" ht="12" customHeight="1">
      <c r="D2" s="94"/>
      <c r="E2" s="94"/>
      <c r="F2" s="129" t="s">
        <v>1007</v>
      </c>
      <c r="G2" s="129"/>
      <c r="H2" s="129"/>
      <c r="I2" s="129"/>
      <c r="J2" s="129"/>
      <c r="K2" s="129"/>
      <c r="L2" s="129"/>
      <c r="M2" s="129"/>
    </row>
    <row r="3" spans="1:13" s="64" customFormat="1" ht="12" customHeight="1">
      <c r="D3" s="94"/>
      <c r="E3" s="94"/>
      <c r="F3" s="129" t="s">
        <v>1008</v>
      </c>
      <c r="G3" s="129"/>
      <c r="H3" s="129"/>
      <c r="I3" s="129"/>
      <c r="J3" s="129"/>
      <c r="K3" s="129"/>
      <c r="L3" s="129"/>
      <c r="M3" s="129"/>
    </row>
    <row r="4" spans="1:13" s="64" customFormat="1" ht="12" customHeight="1">
      <c r="D4" s="94"/>
      <c r="E4" s="94"/>
      <c r="F4" s="72" t="s">
        <v>1096</v>
      </c>
      <c r="G4" s="72"/>
      <c r="H4" s="131" t="s">
        <v>1095</v>
      </c>
      <c r="I4" s="131"/>
      <c r="J4" s="131"/>
      <c r="K4" s="131"/>
      <c r="L4" s="131"/>
      <c r="M4" s="131"/>
    </row>
    <row r="5" spans="1:13" s="64" customFormat="1" ht="12" customHeight="1">
      <c r="D5" s="94"/>
      <c r="E5" s="94"/>
      <c r="F5" s="72"/>
      <c r="G5" s="72"/>
      <c r="H5" s="131" t="s">
        <v>1097</v>
      </c>
      <c r="I5" s="131"/>
      <c r="J5" s="131"/>
      <c r="K5" s="131"/>
      <c r="L5" s="131"/>
      <c r="M5" s="131"/>
    </row>
    <row r="6" spans="1:13" s="64" customFormat="1" ht="12" customHeight="1">
      <c r="D6" s="94"/>
      <c r="E6" s="94"/>
      <c r="F6" s="72"/>
      <c r="G6" s="72"/>
      <c r="H6" s="99"/>
      <c r="I6" s="99"/>
      <c r="J6" s="99"/>
      <c r="K6" s="99"/>
      <c r="L6" s="99"/>
      <c r="M6" s="99"/>
    </row>
    <row r="7" spans="1:13" ht="12" customHeight="1">
      <c r="A7" s="96"/>
      <c r="B7" s="96"/>
      <c r="C7" s="96"/>
      <c r="D7" s="91"/>
      <c r="E7" s="129" t="s">
        <v>1092</v>
      </c>
      <c r="F7" s="129"/>
      <c r="G7" s="129"/>
      <c r="H7" s="129"/>
      <c r="I7" s="129"/>
      <c r="J7" s="129"/>
      <c r="K7" s="129"/>
      <c r="L7" s="129"/>
      <c r="M7" s="129"/>
    </row>
    <row r="8" spans="1:13" ht="12" customHeight="1">
      <c r="A8" s="96"/>
      <c r="B8" s="96"/>
      <c r="C8" s="96"/>
      <c r="D8" s="129" t="s">
        <v>1067</v>
      </c>
      <c r="E8" s="129"/>
      <c r="F8" s="129"/>
      <c r="G8" s="129"/>
      <c r="H8" s="129"/>
      <c r="I8" s="129"/>
      <c r="J8" s="129"/>
      <c r="K8" s="129"/>
      <c r="L8" s="129"/>
      <c r="M8" s="129"/>
    </row>
    <row r="9" spans="1:13" ht="12" customHeight="1">
      <c r="A9" s="96"/>
      <c r="B9" s="96"/>
      <c r="C9" s="96"/>
      <c r="D9" s="96"/>
      <c r="E9" s="129" t="s">
        <v>1099</v>
      </c>
      <c r="F9" s="129"/>
      <c r="G9" s="129"/>
      <c r="H9" s="129"/>
      <c r="I9" s="129"/>
      <c r="J9" s="129"/>
      <c r="K9" s="129"/>
      <c r="L9" s="129"/>
      <c r="M9" s="129"/>
    </row>
    <row r="10" spans="1:13" ht="14.25" customHeight="1">
      <c r="A10" s="96"/>
      <c r="B10" s="96"/>
      <c r="C10" s="96"/>
      <c r="D10" s="130" t="s">
        <v>1098</v>
      </c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s="64" customFormat="1" ht="13.8">
      <c r="A11" s="96"/>
      <c r="B11" s="96"/>
      <c r="C11" s="96"/>
      <c r="D11" s="66"/>
      <c r="E11" s="66"/>
      <c r="F11" s="96"/>
      <c r="G11" s="96"/>
      <c r="H11" s="96"/>
      <c r="I11" s="127"/>
      <c r="J11" s="127"/>
      <c r="K11" s="127"/>
      <c r="L11" s="127"/>
      <c r="M11" s="127"/>
    </row>
    <row r="12" spans="1:13" ht="17.399999999999999">
      <c r="B12" s="128" t="s">
        <v>1056</v>
      </c>
      <c r="C12" s="128"/>
      <c r="D12" s="128"/>
      <c r="E12" s="128"/>
      <c r="F12" s="128"/>
      <c r="G12" s="128"/>
      <c r="H12" s="128"/>
      <c r="I12" s="128"/>
      <c r="J12" s="128"/>
      <c r="K12" s="97"/>
    </row>
    <row r="13" spans="1:13" ht="18">
      <c r="A13" s="74"/>
      <c r="B13" s="124" t="s">
        <v>971</v>
      </c>
      <c r="C13" s="124"/>
      <c r="D13" s="124"/>
      <c r="E13" s="124"/>
      <c r="F13" s="124"/>
      <c r="G13" s="124"/>
      <c r="H13" s="124"/>
      <c r="I13" s="124"/>
      <c r="J13" s="124"/>
      <c r="K13" s="98"/>
    </row>
    <row r="14" spans="1:13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63" t="s">
        <v>636</v>
      </c>
      <c r="H14" s="63" t="s">
        <v>1058</v>
      </c>
      <c r="I14" s="63" t="s">
        <v>1059</v>
      </c>
      <c r="J14" s="63" t="s">
        <v>1060</v>
      </c>
      <c r="K14" s="63" t="s">
        <v>1057</v>
      </c>
      <c r="L14" s="63" t="s">
        <v>1062</v>
      </c>
      <c r="M14" s="63" t="s">
        <v>1061</v>
      </c>
    </row>
    <row r="15" spans="1:13">
      <c r="B15" s="75" t="s">
        <v>401</v>
      </c>
      <c r="C15" s="75" t="s">
        <v>402</v>
      </c>
      <c r="D15" s="75" t="s">
        <v>403</v>
      </c>
      <c r="E15" s="75" t="s">
        <v>404</v>
      </c>
      <c r="F15" s="75" t="s">
        <v>405</v>
      </c>
      <c r="G15" s="75" t="s">
        <v>406</v>
      </c>
      <c r="H15" s="75"/>
      <c r="I15" s="75" t="s">
        <v>56</v>
      </c>
      <c r="J15" s="75" t="s">
        <v>80</v>
      </c>
      <c r="K15" s="75"/>
      <c r="L15" s="75" t="s">
        <v>392</v>
      </c>
      <c r="M15" s="75" t="s">
        <v>628</v>
      </c>
    </row>
    <row r="16" spans="1:13" ht="20.399999999999999">
      <c r="B16" s="76" t="s">
        <v>408</v>
      </c>
      <c r="C16" s="77" t="s">
        <v>407</v>
      </c>
      <c r="D16" s="78"/>
      <c r="E16" s="78"/>
      <c r="F16" s="78"/>
      <c r="G16" s="78"/>
      <c r="H16" s="79">
        <f>H18+H23+H34+H59+H70+H74+H141+H160+H184+H220+H263+H280+H294+H298+H319+H324+H328+H334+H345+H179+H341+H55+H66+H134+H256+H215+H250+H285</f>
        <v>50965105</v>
      </c>
      <c r="I16" s="79">
        <f>I18+I23+I34+I59+I70+I74+I141+I160+I184+I220+I263+I280+I294+I298+I319+I324+I328+I334+I345+I179+I341+I55+I66+I256+I215+I250+I285+I133</f>
        <v>33900.003000000026</v>
      </c>
      <c r="J16" s="79">
        <f>J18+J23+J34+J59+J70+J74+J141+J160+J184+J220+J263+J280+J294+J298+J319+J324+J328+J334+J345+J179+J341+J55+J66+J134+J256+J215+J250+J285</f>
        <v>50999005.002999999</v>
      </c>
      <c r="K16" s="79">
        <f>K18+K23+K34+K59+K70+K74+K141+K160+K184+K220+K263+K280+K294+K298+K319+K324+K328+K334+K345+K179+K341+K55+K66+K134+K256+K215+K250+K285</f>
        <v>50031205</v>
      </c>
      <c r="L16" s="79">
        <f>L18+L23+L34+L59+L70+L74+L141+L160+L184+L220+L263+L280+L294+L298+L319+L324+L328+L334+L345+L179+L341+L55+L66+L256+L215+L250+L285+L133</f>
        <v>698400</v>
      </c>
      <c r="M16" s="79">
        <f>M18+M23+M34+M59+M70+M74+M141+M160+M184+M220+M263+M280+M294+M298+M319+M324+M328+M334+M345+M179+M341+M55+M66+M134+M256+M215+M250+M285</f>
        <v>50729605</v>
      </c>
    </row>
    <row r="17" spans="2:13">
      <c r="B17" s="93" t="s">
        <v>954</v>
      </c>
      <c r="C17" s="80" t="s">
        <v>407</v>
      </c>
      <c r="D17" s="80" t="s">
        <v>638</v>
      </c>
      <c r="E17" s="81"/>
      <c r="F17" s="81"/>
      <c r="G17" s="80"/>
      <c r="H17" s="82">
        <f>H18+H23+H34+H55+H59+H66+H70+H74</f>
        <v>24434415</v>
      </c>
      <c r="I17" s="71">
        <f>I18+I23+I34+I55+I59+I66+I70+I74</f>
        <v>-657832.22699999996</v>
      </c>
      <c r="J17" s="71">
        <f>H17+I17</f>
        <v>23776582.773000002</v>
      </c>
      <c r="K17" s="82">
        <f>K18+K23+K34+K55+K59+K66+K70+K74</f>
        <v>24434415</v>
      </c>
      <c r="L17" s="71">
        <f>L18+L23+L34+L55+L59+L66+L70+L74</f>
        <v>46800</v>
      </c>
      <c r="M17" s="71">
        <f>K17+L17</f>
        <v>24481215</v>
      </c>
    </row>
    <row r="18" spans="2:13" ht="24">
      <c r="B18" s="93" t="s">
        <v>410</v>
      </c>
      <c r="C18" s="80" t="s">
        <v>407</v>
      </c>
      <c r="D18" s="80" t="s">
        <v>638</v>
      </c>
      <c r="E18" s="81" t="s">
        <v>639</v>
      </c>
      <c r="F18" s="81"/>
      <c r="G18" s="80"/>
      <c r="H18" s="82">
        <f>H19</f>
        <v>1349700</v>
      </c>
      <c r="I18" s="71">
        <f t="shared" ref="I18:L21" si="0">I19</f>
        <v>0</v>
      </c>
      <c r="J18" s="71">
        <f t="shared" ref="J18:J87" si="1">H18+I18</f>
        <v>1349700</v>
      </c>
      <c r="K18" s="82">
        <f t="shared" si="0"/>
        <v>1349700</v>
      </c>
      <c r="L18" s="71">
        <f t="shared" si="0"/>
        <v>0</v>
      </c>
      <c r="M18" s="71">
        <f t="shared" ref="M18:M87" si="2">K18+L18</f>
        <v>1349700</v>
      </c>
    </row>
    <row r="19" spans="2:13">
      <c r="B19" s="93" t="s">
        <v>810</v>
      </c>
      <c r="C19" s="80" t="s">
        <v>407</v>
      </c>
      <c r="D19" s="80" t="s">
        <v>638</v>
      </c>
      <c r="E19" s="81" t="s">
        <v>639</v>
      </c>
      <c r="F19" s="81" t="s">
        <v>785</v>
      </c>
      <c r="G19" s="80"/>
      <c r="H19" s="82">
        <f>H20</f>
        <v>1349700</v>
      </c>
      <c r="I19" s="71">
        <f t="shared" si="0"/>
        <v>0</v>
      </c>
      <c r="J19" s="71">
        <f t="shared" si="1"/>
        <v>1349700</v>
      </c>
      <c r="K19" s="82">
        <f t="shared" si="0"/>
        <v>1349700</v>
      </c>
      <c r="L19" s="71">
        <f t="shared" si="0"/>
        <v>0</v>
      </c>
      <c r="M19" s="71">
        <f t="shared" si="2"/>
        <v>1349700</v>
      </c>
    </row>
    <row r="20" spans="2:13" ht="24">
      <c r="B20" s="93" t="s">
        <v>811</v>
      </c>
      <c r="C20" s="80" t="s">
        <v>407</v>
      </c>
      <c r="D20" s="80" t="s">
        <v>638</v>
      </c>
      <c r="E20" s="81" t="s">
        <v>639</v>
      </c>
      <c r="F20" s="81" t="s">
        <v>784</v>
      </c>
      <c r="G20" s="80"/>
      <c r="H20" s="82">
        <f>H21</f>
        <v>1349700</v>
      </c>
      <c r="I20" s="71">
        <f t="shared" si="0"/>
        <v>0</v>
      </c>
      <c r="J20" s="71">
        <f t="shared" si="1"/>
        <v>1349700</v>
      </c>
      <c r="K20" s="82">
        <f t="shared" si="0"/>
        <v>1349700</v>
      </c>
      <c r="L20" s="71">
        <f t="shared" si="0"/>
        <v>0</v>
      </c>
      <c r="M20" s="71">
        <f t="shared" si="2"/>
        <v>1349700</v>
      </c>
    </row>
    <row r="21" spans="2:13">
      <c r="B21" s="93" t="s">
        <v>621</v>
      </c>
      <c r="C21" s="80" t="s">
        <v>407</v>
      </c>
      <c r="D21" s="80" t="s">
        <v>638</v>
      </c>
      <c r="E21" s="81" t="s">
        <v>639</v>
      </c>
      <c r="F21" s="81" t="s">
        <v>659</v>
      </c>
      <c r="G21" s="80"/>
      <c r="H21" s="82">
        <f>H22</f>
        <v>1349700</v>
      </c>
      <c r="I21" s="71">
        <f t="shared" si="0"/>
        <v>0</v>
      </c>
      <c r="J21" s="71">
        <f t="shared" si="1"/>
        <v>1349700</v>
      </c>
      <c r="K21" s="82">
        <f t="shared" si="0"/>
        <v>1349700</v>
      </c>
      <c r="L21" s="71">
        <f t="shared" si="0"/>
        <v>0</v>
      </c>
      <c r="M21" s="71">
        <f t="shared" si="2"/>
        <v>1349700</v>
      </c>
    </row>
    <row r="22" spans="2:13" ht="48">
      <c r="B22" s="93" t="s">
        <v>767</v>
      </c>
      <c r="C22" s="80" t="s">
        <v>407</v>
      </c>
      <c r="D22" s="80" t="s">
        <v>638</v>
      </c>
      <c r="E22" s="81" t="s">
        <v>639</v>
      </c>
      <c r="F22" s="81" t="s">
        <v>659</v>
      </c>
      <c r="G22" s="80" t="s">
        <v>735</v>
      </c>
      <c r="H22" s="82">
        <v>1349700</v>
      </c>
      <c r="I22" s="71"/>
      <c r="J22" s="71">
        <f t="shared" si="1"/>
        <v>1349700</v>
      </c>
      <c r="K22" s="82">
        <v>1349700</v>
      </c>
      <c r="L22" s="71"/>
      <c r="M22" s="71">
        <f t="shared" si="2"/>
        <v>1349700</v>
      </c>
    </row>
    <row r="23" spans="2:13" ht="36">
      <c r="B23" s="93" t="s">
        <v>416</v>
      </c>
      <c r="C23" s="80" t="s">
        <v>407</v>
      </c>
      <c r="D23" s="80" t="s">
        <v>638</v>
      </c>
      <c r="E23" s="81" t="s">
        <v>640</v>
      </c>
      <c r="F23" s="81"/>
      <c r="G23" s="80"/>
      <c r="H23" s="82">
        <f>H24</f>
        <v>1945100</v>
      </c>
      <c r="I23" s="71">
        <f>I24</f>
        <v>0</v>
      </c>
      <c r="J23" s="71">
        <f t="shared" si="1"/>
        <v>1945100</v>
      </c>
      <c r="K23" s="82">
        <f>K24</f>
        <v>1945100</v>
      </c>
      <c r="L23" s="71">
        <f>L24</f>
        <v>0</v>
      </c>
      <c r="M23" s="71">
        <f t="shared" si="2"/>
        <v>1945100</v>
      </c>
    </row>
    <row r="24" spans="2:13">
      <c r="B24" s="93" t="s">
        <v>810</v>
      </c>
      <c r="C24" s="80" t="s">
        <v>407</v>
      </c>
      <c r="D24" s="80" t="s">
        <v>638</v>
      </c>
      <c r="E24" s="81" t="s">
        <v>640</v>
      </c>
      <c r="F24" s="81" t="s">
        <v>785</v>
      </c>
      <c r="G24" s="80"/>
      <c r="H24" s="82">
        <f>H25</f>
        <v>1945100</v>
      </c>
      <c r="I24" s="71">
        <f>I25</f>
        <v>0</v>
      </c>
      <c r="J24" s="71">
        <f t="shared" si="1"/>
        <v>1945100</v>
      </c>
      <c r="K24" s="82">
        <f>K25</f>
        <v>1945100</v>
      </c>
      <c r="L24" s="71">
        <f>L25</f>
        <v>0</v>
      </c>
      <c r="M24" s="71">
        <f t="shared" si="2"/>
        <v>1945100</v>
      </c>
    </row>
    <row r="25" spans="2:13" ht="24">
      <c r="B25" s="93" t="s">
        <v>1075</v>
      </c>
      <c r="C25" s="80" t="s">
        <v>407</v>
      </c>
      <c r="D25" s="80" t="s">
        <v>638</v>
      </c>
      <c r="E25" s="81" t="s">
        <v>640</v>
      </c>
      <c r="F25" s="81" t="s">
        <v>786</v>
      </c>
      <c r="G25" s="80"/>
      <c r="H25" s="82">
        <f>H26+H30+H32</f>
        <v>1945100</v>
      </c>
      <c r="I25" s="71">
        <f>I26+I30+I32</f>
        <v>0</v>
      </c>
      <c r="J25" s="71">
        <f t="shared" si="1"/>
        <v>1945100</v>
      </c>
      <c r="K25" s="82">
        <f>K26+K30+K32</f>
        <v>1945100</v>
      </c>
      <c r="L25" s="71">
        <f>L26+L30+L32</f>
        <v>0</v>
      </c>
      <c r="M25" s="71">
        <f t="shared" si="2"/>
        <v>1945100</v>
      </c>
    </row>
    <row r="26" spans="2:13">
      <c r="B26" s="93" t="s">
        <v>813</v>
      </c>
      <c r="C26" s="80" t="s">
        <v>407</v>
      </c>
      <c r="D26" s="80" t="s">
        <v>638</v>
      </c>
      <c r="E26" s="81" t="s">
        <v>640</v>
      </c>
      <c r="F26" s="81" t="s">
        <v>733</v>
      </c>
      <c r="G26" s="80"/>
      <c r="H26" s="82">
        <f>H27</f>
        <v>669100</v>
      </c>
      <c r="I26" s="71">
        <f>I27</f>
        <v>0</v>
      </c>
      <c r="J26" s="71">
        <f t="shared" si="1"/>
        <v>669100</v>
      </c>
      <c r="K26" s="82">
        <f>K27</f>
        <v>669100</v>
      </c>
      <c r="L26" s="71">
        <f>L27</f>
        <v>0</v>
      </c>
      <c r="M26" s="71">
        <f t="shared" si="2"/>
        <v>669100</v>
      </c>
    </row>
    <row r="27" spans="2:13">
      <c r="B27" s="93" t="s">
        <v>815</v>
      </c>
      <c r="C27" s="80" t="s">
        <v>407</v>
      </c>
      <c r="D27" s="80" t="s">
        <v>638</v>
      </c>
      <c r="E27" s="81" t="s">
        <v>640</v>
      </c>
      <c r="F27" s="81" t="s">
        <v>654</v>
      </c>
      <c r="G27" s="80"/>
      <c r="H27" s="82">
        <f>H28+H29</f>
        <v>669100</v>
      </c>
      <c r="I27" s="71">
        <f>I28+I29</f>
        <v>0</v>
      </c>
      <c r="J27" s="71">
        <f t="shared" si="1"/>
        <v>669100</v>
      </c>
      <c r="K27" s="82">
        <f>K28+K29</f>
        <v>669100</v>
      </c>
      <c r="L27" s="71">
        <f>L28+L29</f>
        <v>0</v>
      </c>
      <c r="M27" s="71">
        <f t="shared" si="2"/>
        <v>669100</v>
      </c>
    </row>
    <row r="28" spans="2:13" ht="48">
      <c r="B28" s="93" t="s">
        <v>767</v>
      </c>
      <c r="C28" s="80" t="s">
        <v>407</v>
      </c>
      <c r="D28" s="80" t="s">
        <v>638</v>
      </c>
      <c r="E28" s="81" t="s">
        <v>640</v>
      </c>
      <c r="F28" s="81" t="s">
        <v>654</v>
      </c>
      <c r="G28" s="80">
        <v>100</v>
      </c>
      <c r="H28" s="82">
        <v>495000</v>
      </c>
      <c r="I28" s="71"/>
      <c r="J28" s="71">
        <f t="shared" si="1"/>
        <v>495000</v>
      </c>
      <c r="K28" s="82">
        <v>495000</v>
      </c>
      <c r="L28" s="71"/>
      <c r="M28" s="71">
        <f t="shared" si="2"/>
        <v>495000</v>
      </c>
    </row>
    <row r="29" spans="2:13" ht="24">
      <c r="B29" s="93" t="s">
        <v>768</v>
      </c>
      <c r="C29" s="80" t="s">
        <v>407</v>
      </c>
      <c r="D29" s="80" t="s">
        <v>638</v>
      </c>
      <c r="E29" s="81" t="s">
        <v>640</v>
      </c>
      <c r="F29" s="81" t="s">
        <v>654</v>
      </c>
      <c r="G29" s="80">
        <v>200</v>
      </c>
      <c r="H29" s="82">
        <v>174100</v>
      </c>
      <c r="I29" s="71"/>
      <c r="J29" s="71">
        <f t="shared" si="1"/>
        <v>174100</v>
      </c>
      <c r="K29" s="82">
        <v>174100</v>
      </c>
      <c r="L29" s="71"/>
      <c r="M29" s="71">
        <f t="shared" si="2"/>
        <v>174100</v>
      </c>
    </row>
    <row r="30" spans="2:13">
      <c r="B30" s="93" t="s">
        <v>418</v>
      </c>
      <c r="C30" s="80" t="s">
        <v>407</v>
      </c>
      <c r="D30" s="80" t="s">
        <v>638</v>
      </c>
      <c r="E30" s="81" t="s">
        <v>640</v>
      </c>
      <c r="F30" s="81" t="s">
        <v>652</v>
      </c>
      <c r="G30" s="80"/>
      <c r="H30" s="82">
        <f>H31</f>
        <v>1162000</v>
      </c>
      <c r="I30" s="71">
        <f>I31</f>
        <v>0</v>
      </c>
      <c r="J30" s="71">
        <f t="shared" si="1"/>
        <v>1162000</v>
      </c>
      <c r="K30" s="82">
        <f>K31</f>
        <v>1162000</v>
      </c>
      <c r="L30" s="71">
        <f>L31</f>
        <v>0</v>
      </c>
      <c r="M30" s="71">
        <f t="shared" si="2"/>
        <v>1162000</v>
      </c>
    </row>
    <row r="31" spans="2:13" ht="48">
      <c r="B31" s="93" t="s">
        <v>767</v>
      </c>
      <c r="C31" s="80" t="s">
        <v>407</v>
      </c>
      <c r="D31" s="80" t="s">
        <v>638</v>
      </c>
      <c r="E31" s="81" t="s">
        <v>640</v>
      </c>
      <c r="F31" s="81" t="s">
        <v>652</v>
      </c>
      <c r="G31" s="80">
        <v>100</v>
      </c>
      <c r="H31" s="82">
        <v>1162000</v>
      </c>
      <c r="I31" s="71"/>
      <c r="J31" s="71">
        <f t="shared" si="1"/>
        <v>1162000</v>
      </c>
      <c r="K31" s="82">
        <v>1162000</v>
      </c>
      <c r="L31" s="71"/>
      <c r="M31" s="71">
        <f t="shared" si="2"/>
        <v>1162000</v>
      </c>
    </row>
    <row r="32" spans="2:13">
      <c r="B32" s="93" t="s">
        <v>420</v>
      </c>
      <c r="C32" s="80" t="s">
        <v>407</v>
      </c>
      <c r="D32" s="80" t="s">
        <v>638</v>
      </c>
      <c r="E32" s="81" t="s">
        <v>640</v>
      </c>
      <c r="F32" s="81" t="s">
        <v>653</v>
      </c>
      <c r="G32" s="80"/>
      <c r="H32" s="82">
        <f>H33</f>
        <v>114000</v>
      </c>
      <c r="I32" s="71">
        <f>I33</f>
        <v>0</v>
      </c>
      <c r="J32" s="71">
        <f t="shared" si="1"/>
        <v>114000</v>
      </c>
      <c r="K32" s="82">
        <f>K33</f>
        <v>114000</v>
      </c>
      <c r="L32" s="71">
        <f>L33</f>
        <v>0</v>
      </c>
      <c r="M32" s="71">
        <f t="shared" si="2"/>
        <v>114000</v>
      </c>
    </row>
    <row r="33" spans="2:13" ht="48">
      <c r="B33" s="93" t="s">
        <v>767</v>
      </c>
      <c r="C33" s="80" t="s">
        <v>407</v>
      </c>
      <c r="D33" s="80" t="s">
        <v>638</v>
      </c>
      <c r="E33" s="81" t="s">
        <v>640</v>
      </c>
      <c r="F33" s="81" t="s">
        <v>653</v>
      </c>
      <c r="G33" s="80">
        <v>100</v>
      </c>
      <c r="H33" s="82">
        <v>114000</v>
      </c>
      <c r="I33" s="71"/>
      <c r="J33" s="71">
        <f t="shared" si="1"/>
        <v>114000</v>
      </c>
      <c r="K33" s="82">
        <v>114000</v>
      </c>
      <c r="L33" s="71"/>
      <c r="M33" s="71">
        <f t="shared" si="2"/>
        <v>114000</v>
      </c>
    </row>
    <row r="34" spans="2:13" ht="36">
      <c r="B34" s="93" t="s">
        <v>422</v>
      </c>
      <c r="C34" s="80" t="s">
        <v>407</v>
      </c>
      <c r="D34" s="80" t="s">
        <v>638</v>
      </c>
      <c r="E34" s="81" t="s">
        <v>641</v>
      </c>
      <c r="F34" s="81"/>
      <c r="G34" s="80"/>
      <c r="H34" s="82">
        <f>H35</f>
        <v>17695925</v>
      </c>
      <c r="I34" s="71">
        <f>I35</f>
        <v>-1726525</v>
      </c>
      <c r="J34" s="71">
        <f t="shared" si="1"/>
        <v>15969400</v>
      </c>
      <c r="K34" s="82">
        <f>K35</f>
        <v>17695925</v>
      </c>
      <c r="L34" s="71">
        <f>L35</f>
        <v>-1726525</v>
      </c>
      <c r="M34" s="71">
        <f t="shared" si="2"/>
        <v>15969400</v>
      </c>
    </row>
    <row r="35" spans="2:13">
      <c r="B35" s="93" t="s">
        <v>810</v>
      </c>
      <c r="C35" s="80" t="s">
        <v>407</v>
      </c>
      <c r="D35" s="80" t="s">
        <v>638</v>
      </c>
      <c r="E35" s="81" t="s">
        <v>641</v>
      </c>
      <c r="F35" s="81" t="s">
        <v>785</v>
      </c>
      <c r="G35" s="80"/>
      <c r="H35" s="82">
        <f>H36+H41+H44+H39</f>
        <v>17695925</v>
      </c>
      <c r="I35" s="71">
        <f>I36+I41+I44+I39</f>
        <v>-1726525</v>
      </c>
      <c r="J35" s="71">
        <f t="shared" si="1"/>
        <v>15969400</v>
      </c>
      <c r="K35" s="82">
        <f>K36+K41+K44+K39</f>
        <v>17695925</v>
      </c>
      <c r="L35" s="71">
        <f>L36+L41+L44+L39</f>
        <v>-1726525</v>
      </c>
      <c r="M35" s="71">
        <f t="shared" si="2"/>
        <v>15969400</v>
      </c>
    </row>
    <row r="36" spans="2:13" s="64" customFormat="1" ht="36" hidden="1">
      <c r="B36" s="93" t="s">
        <v>822</v>
      </c>
      <c r="C36" s="69" t="s">
        <v>407</v>
      </c>
      <c r="D36" s="69" t="s">
        <v>638</v>
      </c>
      <c r="E36" s="70" t="s">
        <v>641</v>
      </c>
      <c r="F36" s="70" t="s">
        <v>655</v>
      </c>
      <c r="G36" s="69"/>
      <c r="H36" s="71">
        <f>H38+H37</f>
        <v>0</v>
      </c>
      <c r="I36" s="71">
        <f>I38+I37</f>
        <v>0</v>
      </c>
      <c r="J36" s="71">
        <f t="shared" si="1"/>
        <v>0</v>
      </c>
      <c r="K36" s="71">
        <f>K38+K37</f>
        <v>0</v>
      </c>
      <c r="L36" s="71">
        <f>L38+L37</f>
        <v>0</v>
      </c>
      <c r="M36" s="71">
        <f t="shared" si="2"/>
        <v>0</v>
      </c>
    </row>
    <row r="37" spans="2:13" s="64" customFormat="1" ht="48" hidden="1">
      <c r="B37" s="93" t="s">
        <v>767</v>
      </c>
      <c r="C37" s="69" t="s">
        <v>407</v>
      </c>
      <c r="D37" s="69" t="s">
        <v>638</v>
      </c>
      <c r="E37" s="70" t="s">
        <v>641</v>
      </c>
      <c r="F37" s="70" t="s">
        <v>655</v>
      </c>
      <c r="G37" s="69" t="s">
        <v>735</v>
      </c>
      <c r="H37" s="71">
        <v>0</v>
      </c>
      <c r="I37" s="71"/>
      <c r="J37" s="71">
        <f t="shared" si="1"/>
        <v>0</v>
      </c>
      <c r="K37" s="71">
        <v>0</v>
      </c>
      <c r="L37" s="71"/>
      <c r="M37" s="71">
        <f t="shared" si="2"/>
        <v>0</v>
      </c>
    </row>
    <row r="38" spans="2:13" s="64" customFormat="1" ht="24" hidden="1">
      <c r="B38" s="93" t="s">
        <v>768</v>
      </c>
      <c r="C38" s="69" t="s">
        <v>407</v>
      </c>
      <c r="D38" s="69" t="s">
        <v>638</v>
      </c>
      <c r="E38" s="70" t="s">
        <v>641</v>
      </c>
      <c r="F38" s="70" t="s">
        <v>655</v>
      </c>
      <c r="G38" s="69">
        <v>200</v>
      </c>
      <c r="H38" s="71">
        <v>0</v>
      </c>
      <c r="I38" s="71"/>
      <c r="J38" s="71">
        <f t="shared" si="1"/>
        <v>0</v>
      </c>
      <c r="K38" s="71">
        <v>0</v>
      </c>
      <c r="L38" s="71"/>
      <c r="M38" s="71">
        <f t="shared" si="2"/>
        <v>0</v>
      </c>
    </row>
    <row r="39" spans="2:13" ht="36">
      <c r="B39" s="93" t="s">
        <v>990</v>
      </c>
      <c r="C39" s="80" t="s">
        <v>407</v>
      </c>
      <c r="D39" s="80" t="s">
        <v>638</v>
      </c>
      <c r="E39" s="81" t="s">
        <v>641</v>
      </c>
      <c r="F39" s="81" t="s">
        <v>701</v>
      </c>
      <c r="G39" s="80"/>
      <c r="H39" s="82">
        <f>H40</f>
        <v>76200</v>
      </c>
      <c r="I39" s="71">
        <f>I40</f>
        <v>0</v>
      </c>
      <c r="J39" s="71">
        <f t="shared" si="1"/>
        <v>76200</v>
      </c>
      <c r="K39" s="82">
        <f>K40</f>
        <v>76200</v>
      </c>
      <c r="L39" s="71">
        <f>L40</f>
        <v>0</v>
      </c>
      <c r="M39" s="71">
        <f t="shared" si="2"/>
        <v>76200</v>
      </c>
    </row>
    <row r="40" spans="2:13" ht="48">
      <c r="B40" s="93" t="s">
        <v>767</v>
      </c>
      <c r="C40" s="80" t="s">
        <v>407</v>
      </c>
      <c r="D40" s="80" t="s">
        <v>638</v>
      </c>
      <c r="E40" s="81" t="s">
        <v>641</v>
      </c>
      <c r="F40" s="81" t="s">
        <v>701</v>
      </c>
      <c r="G40" s="80" t="s">
        <v>735</v>
      </c>
      <c r="H40" s="82">
        <v>76200</v>
      </c>
      <c r="I40" s="71"/>
      <c r="J40" s="71">
        <f t="shared" si="1"/>
        <v>76200</v>
      </c>
      <c r="K40" s="82">
        <v>76200</v>
      </c>
      <c r="L40" s="71"/>
      <c r="M40" s="71">
        <f t="shared" si="2"/>
        <v>76200</v>
      </c>
    </row>
    <row r="41" spans="2:13" ht="36">
      <c r="B41" s="93" t="s">
        <v>622</v>
      </c>
      <c r="C41" s="80" t="s">
        <v>407</v>
      </c>
      <c r="D41" s="80" t="s">
        <v>638</v>
      </c>
      <c r="E41" s="81" t="s">
        <v>641</v>
      </c>
      <c r="F41" s="81" t="s">
        <v>656</v>
      </c>
      <c r="G41" s="80"/>
      <c r="H41" s="82">
        <f>H42+H43</f>
        <v>890000</v>
      </c>
      <c r="I41" s="71">
        <f>I42+I43</f>
        <v>0</v>
      </c>
      <c r="J41" s="71">
        <f t="shared" si="1"/>
        <v>890000</v>
      </c>
      <c r="K41" s="82">
        <f>K42+K43</f>
        <v>890000</v>
      </c>
      <c r="L41" s="71">
        <f>L42+L43</f>
        <v>0</v>
      </c>
      <c r="M41" s="71">
        <f t="shared" si="2"/>
        <v>890000</v>
      </c>
    </row>
    <row r="42" spans="2:13" ht="48">
      <c r="B42" s="93" t="s">
        <v>767</v>
      </c>
      <c r="C42" s="80" t="s">
        <v>407</v>
      </c>
      <c r="D42" s="80" t="s">
        <v>638</v>
      </c>
      <c r="E42" s="81" t="s">
        <v>641</v>
      </c>
      <c r="F42" s="81" t="s">
        <v>656</v>
      </c>
      <c r="G42" s="80">
        <v>100</v>
      </c>
      <c r="H42" s="82">
        <v>741900</v>
      </c>
      <c r="I42" s="71"/>
      <c r="J42" s="71">
        <f t="shared" si="1"/>
        <v>741900</v>
      </c>
      <c r="K42" s="82">
        <v>741900</v>
      </c>
      <c r="L42" s="71"/>
      <c r="M42" s="71">
        <f t="shared" si="2"/>
        <v>741900</v>
      </c>
    </row>
    <row r="43" spans="2:13" ht="24">
      <c r="B43" s="93" t="s">
        <v>768</v>
      </c>
      <c r="C43" s="80" t="s">
        <v>407</v>
      </c>
      <c r="D43" s="80" t="s">
        <v>638</v>
      </c>
      <c r="E43" s="81" t="s">
        <v>641</v>
      </c>
      <c r="F43" s="81" t="s">
        <v>656</v>
      </c>
      <c r="G43" s="80">
        <v>200</v>
      </c>
      <c r="H43" s="82">
        <v>148100</v>
      </c>
      <c r="I43" s="71"/>
      <c r="J43" s="71">
        <f t="shared" si="1"/>
        <v>148100</v>
      </c>
      <c r="K43" s="82">
        <v>148100</v>
      </c>
      <c r="L43" s="71"/>
      <c r="M43" s="71">
        <f t="shared" si="2"/>
        <v>148100</v>
      </c>
    </row>
    <row r="44" spans="2:13" ht="24">
      <c r="B44" s="93" t="s">
        <v>811</v>
      </c>
      <c r="C44" s="80" t="s">
        <v>407</v>
      </c>
      <c r="D44" s="80" t="s">
        <v>638</v>
      </c>
      <c r="E44" s="81" t="s">
        <v>641</v>
      </c>
      <c r="F44" s="81" t="s">
        <v>784</v>
      </c>
      <c r="G44" s="80"/>
      <c r="H44" s="82">
        <f>H45+H52</f>
        <v>16729725</v>
      </c>
      <c r="I44" s="82">
        <f>I45+I52</f>
        <v>-1726525</v>
      </c>
      <c r="J44" s="71">
        <f t="shared" si="1"/>
        <v>15003200</v>
      </c>
      <c r="K44" s="82">
        <f>K45+K52</f>
        <v>16729725</v>
      </c>
      <c r="L44" s="82">
        <f>L45+L52</f>
        <v>-1726525</v>
      </c>
      <c r="M44" s="71">
        <f t="shared" si="2"/>
        <v>15003200</v>
      </c>
    </row>
    <row r="45" spans="2:13" ht="24">
      <c r="B45" s="93" t="s">
        <v>812</v>
      </c>
      <c r="C45" s="80" t="s">
        <v>407</v>
      </c>
      <c r="D45" s="80" t="s">
        <v>638</v>
      </c>
      <c r="E45" s="81" t="s">
        <v>641</v>
      </c>
      <c r="F45" s="81" t="s">
        <v>734</v>
      </c>
      <c r="G45" s="80"/>
      <c r="H45" s="82">
        <f>H46+H48</f>
        <v>16729725</v>
      </c>
      <c r="I45" s="71">
        <f>I46+I48</f>
        <v>-1761025</v>
      </c>
      <c r="J45" s="71">
        <f t="shared" si="1"/>
        <v>14968700</v>
      </c>
      <c r="K45" s="82">
        <f>K46+K48</f>
        <v>16729725</v>
      </c>
      <c r="L45" s="71">
        <f>L46+L48</f>
        <v>-1761025</v>
      </c>
      <c r="M45" s="71">
        <f t="shared" si="2"/>
        <v>14968700</v>
      </c>
    </row>
    <row r="46" spans="2:13" ht="24">
      <c r="B46" s="93" t="s">
        <v>814</v>
      </c>
      <c r="C46" s="80" t="s">
        <v>407</v>
      </c>
      <c r="D46" s="80" t="s">
        <v>638</v>
      </c>
      <c r="E46" s="81" t="s">
        <v>641</v>
      </c>
      <c r="F46" s="81" t="s">
        <v>658</v>
      </c>
      <c r="G46" s="80"/>
      <c r="H46" s="82">
        <f>H47</f>
        <v>9523400</v>
      </c>
      <c r="I46" s="71">
        <f>I47</f>
        <v>0</v>
      </c>
      <c r="J46" s="71">
        <f t="shared" si="1"/>
        <v>9523400</v>
      </c>
      <c r="K46" s="82">
        <f>K47</f>
        <v>9523400</v>
      </c>
      <c r="L46" s="71">
        <f>L47</f>
        <v>0</v>
      </c>
      <c r="M46" s="71">
        <f t="shared" si="2"/>
        <v>9523400</v>
      </c>
    </row>
    <row r="47" spans="2:13" ht="48">
      <c r="B47" s="93" t="s">
        <v>767</v>
      </c>
      <c r="C47" s="80" t="s">
        <v>407</v>
      </c>
      <c r="D47" s="80" t="s">
        <v>638</v>
      </c>
      <c r="E47" s="81" t="s">
        <v>641</v>
      </c>
      <c r="F47" s="81" t="s">
        <v>658</v>
      </c>
      <c r="G47" s="80">
        <v>100</v>
      </c>
      <c r="H47" s="82">
        <v>9523400</v>
      </c>
      <c r="I47" s="71"/>
      <c r="J47" s="71">
        <f t="shared" si="1"/>
        <v>9523400</v>
      </c>
      <c r="K47" s="82">
        <v>9523400</v>
      </c>
      <c r="L47" s="71"/>
      <c r="M47" s="71">
        <f t="shared" si="2"/>
        <v>9523400</v>
      </c>
    </row>
    <row r="48" spans="2:13" ht="24">
      <c r="B48" s="93" t="s">
        <v>816</v>
      </c>
      <c r="C48" s="80" t="s">
        <v>407</v>
      </c>
      <c r="D48" s="80" t="s">
        <v>638</v>
      </c>
      <c r="E48" s="81" t="s">
        <v>641</v>
      </c>
      <c r="F48" s="81" t="s">
        <v>657</v>
      </c>
      <c r="G48" s="80"/>
      <c r="H48" s="82">
        <f>H49+H50+H51</f>
        <v>7206325</v>
      </c>
      <c r="I48" s="71">
        <f>I49+I50+I51</f>
        <v>-1761025</v>
      </c>
      <c r="J48" s="71">
        <f t="shared" si="1"/>
        <v>5445300</v>
      </c>
      <c r="K48" s="82">
        <f>K49+K50+K51</f>
        <v>7206325</v>
      </c>
      <c r="L48" s="71">
        <f>L49+L50+L51</f>
        <v>-1761025</v>
      </c>
      <c r="M48" s="71">
        <f t="shared" si="2"/>
        <v>5445300</v>
      </c>
    </row>
    <row r="49" spans="2:13" ht="48">
      <c r="B49" s="93" t="s">
        <v>767</v>
      </c>
      <c r="C49" s="80" t="s">
        <v>407</v>
      </c>
      <c r="D49" s="80" t="s">
        <v>638</v>
      </c>
      <c r="E49" s="81" t="s">
        <v>641</v>
      </c>
      <c r="F49" s="81" t="s">
        <v>657</v>
      </c>
      <c r="G49" s="80">
        <v>100</v>
      </c>
      <c r="H49" s="82">
        <v>4923300</v>
      </c>
      <c r="I49" s="71"/>
      <c r="J49" s="71">
        <f t="shared" si="1"/>
        <v>4923300</v>
      </c>
      <c r="K49" s="82">
        <v>4923300</v>
      </c>
      <c r="L49" s="71"/>
      <c r="M49" s="71">
        <f t="shared" si="2"/>
        <v>4923300</v>
      </c>
    </row>
    <row r="50" spans="2:13" ht="24">
      <c r="B50" s="93" t="s">
        <v>768</v>
      </c>
      <c r="C50" s="80" t="s">
        <v>407</v>
      </c>
      <c r="D50" s="80" t="s">
        <v>638</v>
      </c>
      <c r="E50" s="81" t="s">
        <v>641</v>
      </c>
      <c r="F50" s="81" t="s">
        <v>657</v>
      </c>
      <c r="G50" s="80">
        <v>200</v>
      </c>
      <c r="H50" s="82">
        <v>2103025</v>
      </c>
      <c r="I50" s="71">
        <f>-200000-1561025</f>
        <v>-1761025</v>
      </c>
      <c r="J50" s="71">
        <f t="shared" si="1"/>
        <v>342000</v>
      </c>
      <c r="K50" s="82">
        <v>2103025</v>
      </c>
      <c r="L50" s="71">
        <f>-200000-1561025</f>
        <v>-1761025</v>
      </c>
      <c r="M50" s="71">
        <f t="shared" si="2"/>
        <v>342000</v>
      </c>
    </row>
    <row r="51" spans="2:13">
      <c r="B51" s="93" t="s">
        <v>771</v>
      </c>
      <c r="C51" s="80" t="s">
        <v>407</v>
      </c>
      <c r="D51" s="80" t="s">
        <v>638</v>
      </c>
      <c r="E51" s="81" t="s">
        <v>641</v>
      </c>
      <c r="F51" s="81" t="s">
        <v>657</v>
      </c>
      <c r="G51" s="80">
        <v>800</v>
      </c>
      <c r="H51" s="82">
        <v>180000</v>
      </c>
      <c r="I51" s="71"/>
      <c r="J51" s="71">
        <f t="shared" si="1"/>
        <v>180000</v>
      </c>
      <c r="K51" s="82">
        <v>180000</v>
      </c>
      <c r="L51" s="71"/>
      <c r="M51" s="71">
        <f t="shared" si="2"/>
        <v>180000</v>
      </c>
    </row>
    <row r="52" spans="2:13" ht="24">
      <c r="B52" s="93" t="s">
        <v>624</v>
      </c>
      <c r="C52" s="80" t="s">
        <v>407</v>
      </c>
      <c r="D52" s="80" t="s">
        <v>638</v>
      </c>
      <c r="E52" s="81" t="s">
        <v>641</v>
      </c>
      <c r="F52" s="81" t="s">
        <v>696</v>
      </c>
      <c r="G52" s="80"/>
      <c r="H52" s="82">
        <f>H53+H54</f>
        <v>0</v>
      </c>
      <c r="I52" s="82">
        <f>I53+I54</f>
        <v>34500</v>
      </c>
      <c r="J52" s="71">
        <f t="shared" si="1"/>
        <v>34500</v>
      </c>
      <c r="K52" s="82">
        <f>K53+K54</f>
        <v>0</v>
      </c>
      <c r="L52" s="82">
        <f>L53+L54</f>
        <v>34500</v>
      </c>
      <c r="M52" s="71">
        <f t="shared" si="2"/>
        <v>34500</v>
      </c>
    </row>
    <row r="53" spans="2:13" ht="48">
      <c r="B53" s="93" t="s">
        <v>767</v>
      </c>
      <c r="C53" s="80" t="s">
        <v>407</v>
      </c>
      <c r="D53" s="80" t="s">
        <v>638</v>
      </c>
      <c r="E53" s="81" t="s">
        <v>641</v>
      </c>
      <c r="F53" s="81" t="s">
        <v>696</v>
      </c>
      <c r="G53" s="80" t="s">
        <v>735</v>
      </c>
      <c r="H53" s="82">
        <v>0</v>
      </c>
      <c r="I53" s="71">
        <v>10500</v>
      </c>
      <c r="J53" s="71">
        <f t="shared" si="1"/>
        <v>10500</v>
      </c>
      <c r="K53" s="82">
        <v>0</v>
      </c>
      <c r="L53" s="71">
        <v>10500</v>
      </c>
      <c r="M53" s="71">
        <f t="shared" si="2"/>
        <v>10500</v>
      </c>
    </row>
    <row r="54" spans="2:13" ht="24">
      <c r="B54" s="93" t="s">
        <v>768</v>
      </c>
      <c r="C54" s="80" t="s">
        <v>407</v>
      </c>
      <c r="D54" s="80" t="s">
        <v>638</v>
      </c>
      <c r="E54" s="81" t="s">
        <v>641</v>
      </c>
      <c r="F54" s="81" t="s">
        <v>696</v>
      </c>
      <c r="G54" s="80" t="s">
        <v>976</v>
      </c>
      <c r="H54" s="82">
        <v>0</v>
      </c>
      <c r="I54" s="71">
        <v>24000</v>
      </c>
      <c r="J54" s="71">
        <f t="shared" si="1"/>
        <v>24000</v>
      </c>
      <c r="K54" s="82">
        <v>0</v>
      </c>
      <c r="L54" s="71">
        <v>24000</v>
      </c>
      <c r="M54" s="71">
        <f t="shared" si="2"/>
        <v>24000</v>
      </c>
    </row>
    <row r="55" spans="2:13" s="64" customFormat="1" hidden="1">
      <c r="B55" s="93" t="s">
        <v>284</v>
      </c>
      <c r="C55" s="69" t="s">
        <v>407</v>
      </c>
      <c r="D55" s="69" t="s">
        <v>638</v>
      </c>
      <c r="E55" s="70" t="s">
        <v>647</v>
      </c>
      <c r="F55" s="70"/>
      <c r="G55" s="69"/>
      <c r="H55" s="71">
        <f>H57</f>
        <v>0</v>
      </c>
      <c r="I55" s="71">
        <f>I57</f>
        <v>0</v>
      </c>
      <c r="J55" s="71">
        <f t="shared" si="1"/>
        <v>0</v>
      </c>
      <c r="K55" s="71">
        <f>K57</f>
        <v>0</v>
      </c>
      <c r="L55" s="71">
        <f>L57</f>
        <v>0</v>
      </c>
      <c r="M55" s="71">
        <f t="shared" si="2"/>
        <v>0</v>
      </c>
    </row>
    <row r="56" spans="2:13" s="64" customFormat="1" hidden="1">
      <c r="B56" s="93" t="s">
        <v>810</v>
      </c>
      <c r="C56" s="69" t="s">
        <v>407</v>
      </c>
      <c r="D56" s="69" t="s">
        <v>638</v>
      </c>
      <c r="E56" s="70" t="s">
        <v>647</v>
      </c>
      <c r="F56" s="70" t="s">
        <v>785</v>
      </c>
      <c r="G56" s="69"/>
      <c r="H56" s="71">
        <f>H57</f>
        <v>0</v>
      </c>
      <c r="I56" s="71">
        <f>I57</f>
        <v>0</v>
      </c>
      <c r="J56" s="71">
        <f t="shared" si="1"/>
        <v>0</v>
      </c>
      <c r="K56" s="71">
        <f>K57</f>
        <v>0</v>
      </c>
      <c r="L56" s="71">
        <f>L57</f>
        <v>0</v>
      </c>
      <c r="M56" s="71">
        <f t="shared" si="2"/>
        <v>0</v>
      </c>
    </row>
    <row r="57" spans="2:13" s="64" customFormat="1" ht="36" hidden="1">
      <c r="B57" s="93" t="s">
        <v>819</v>
      </c>
      <c r="C57" s="69" t="s">
        <v>407</v>
      </c>
      <c r="D57" s="69" t="s">
        <v>638</v>
      </c>
      <c r="E57" s="70" t="s">
        <v>647</v>
      </c>
      <c r="F57" s="70" t="s">
        <v>660</v>
      </c>
      <c r="G57" s="69"/>
      <c r="H57" s="71">
        <f>H58</f>
        <v>0</v>
      </c>
      <c r="I57" s="71">
        <f>I58</f>
        <v>0</v>
      </c>
      <c r="J57" s="71">
        <f t="shared" si="1"/>
        <v>0</v>
      </c>
      <c r="K57" s="71">
        <f>K58</f>
        <v>0</v>
      </c>
      <c r="L57" s="71">
        <f>L58</f>
        <v>0</v>
      </c>
      <c r="M57" s="71">
        <f t="shared" si="2"/>
        <v>0</v>
      </c>
    </row>
    <row r="58" spans="2:13" s="64" customFormat="1" ht="24" hidden="1">
      <c r="B58" s="93" t="s">
        <v>768</v>
      </c>
      <c r="C58" s="69" t="s">
        <v>407</v>
      </c>
      <c r="D58" s="69" t="s">
        <v>638</v>
      </c>
      <c r="E58" s="70" t="s">
        <v>647</v>
      </c>
      <c r="F58" s="70" t="s">
        <v>660</v>
      </c>
      <c r="G58" s="69">
        <v>200</v>
      </c>
      <c r="H58" s="71">
        <v>0</v>
      </c>
      <c r="I58" s="71"/>
      <c r="J58" s="71">
        <f t="shared" si="1"/>
        <v>0</v>
      </c>
      <c r="K58" s="71">
        <v>0</v>
      </c>
      <c r="L58" s="71"/>
      <c r="M58" s="71">
        <f t="shared" si="2"/>
        <v>0</v>
      </c>
    </row>
    <row r="59" spans="2:13" ht="24">
      <c r="B59" s="93" t="s">
        <v>570</v>
      </c>
      <c r="C59" s="80" t="s">
        <v>407</v>
      </c>
      <c r="D59" s="80" t="s">
        <v>638</v>
      </c>
      <c r="E59" s="81" t="s">
        <v>642</v>
      </c>
      <c r="F59" s="81"/>
      <c r="G59" s="80"/>
      <c r="H59" s="82">
        <f>H60</f>
        <v>688100</v>
      </c>
      <c r="I59" s="71">
        <f t="shared" ref="I59:L62" si="3">I60</f>
        <v>0</v>
      </c>
      <c r="J59" s="71">
        <f t="shared" si="1"/>
        <v>688100</v>
      </c>
      <c r="K59" s="82">
        <f t="shared" si="3"/>
        <v>688100</v>
      </c>
      <c r="L59" s="71">
        <f t="shared" si="3"/>
        <v>0</v>
      </c>
      <c r="M59" s="71">
        <f t="shared" si="2"/>
        <v>688100</v>
      </c>
    </row>
    <row r="60" spans="2:13">
      <c r="B60" s="93" t="s">
        <v>810</v>
      </c>
      <c r="C60" s="80" t="s">
        <v>407</v>
      </c>
      <c r="D60" s="80" t="s">
        <v>638</v>
      </c>
      <c r="E60" s="81" t="s">
        <v>642</v>
      </c>
      <c r="F60" s="81" t="s">
        <v>785</v>
      </c>
      <c r="G60" s="80"/>
      <c r="H60" s="82">
        <f>H61</f>
        <v>688100</v>
      </c>
      <c r="I60" s="71">
        <f t="shared" si="3"/>
        <v>0</v>
      </c>
      <c r="J60" s="71">
        <f t="shared" si="1"/>
        <v>688100</v>
      </c>
      <c r="K60" s="82">
        <f t="shared" si="3"/>
        <v>688100</v>
      </c>
      <c r="L60" s="71">
        <f t="shared" si="3"/>
        <v>0</v>
      </c>
      <c r="M60" s="71">
        <f t="shared" si="2"/>
        <v>688100</v>
      </c>
    </row>
    <row r="61" spans="2:13" ht="24">
      <c r="B61" s="93" t="s">
        <v>820</v>
      </c>
      <c r="C61" s="80" t="s">
        <v>407</v>
      </c>
      <c r="D61" s="80" t="s">
        <v>638</v>
      </c>
      <c r="E61" s="81" t="s">
        <v>642</v>
      </c>
      <c r="F61" s="81" t="s">
        <v>788</v>
      </c>
      <c r="G61" s="80"/>
      <c r="H61" s="82">
        <f>H62</f>
        <v>688100</v>
      </c>
      <c r="I61" s="71">
        <f t="shared" si="3"/>
        <v>0</v>
      </c>
      <c r="J61" s="71">
        <f t="shared" si="1"/>
        <v>688100</v>
      </c>
      <c r="K61" s="82">
        <f t="shared" si="3"/>
        <v>688100</v>
      </c>
      <c r="L61" s="71">
        <f t="shared" si="3"/>
        <v>0</v>
      </c>
      <c r="M61" s="71">
        <f t="shared" si="2"/>
        <v>688100</v>
      </c>
    </row>
    <row r="62" spans="2:13" ht="24">
      <c r="B62" s="93" t="s">
        <v>817</v>
      </c>
      <c r="C62" s="80" t="s">
        <v>407</v>
      </c>
      <c r="D62" s="80" t="s">
        <v>638</v>
      </c>
      <c r="E62" s="81" t="s">
        <v>642</v>
      </c>
      <c r="F62" s="81" t="s">
        <v>736</v>
      </c>
      <c r="G62" s="80"/>
      <c r="H62" s="82">
        <f>H63</f>
        <v>688100</v>
      </c>
      <c r="I62" s="71">
        <f t="shared" si="3"/>
        <v>0</v>
      </c>
      <c r="J62" s="71">
        <f t="shared" si="1"/>
        <v>688100</v>
      </c>
      <c r="K62" s="82">
        <f t="shared" si="3"/>
        <v>688100</v>
      </c>
      <c r="L62" s="71">
        <f t="shared" si="3"/>
        <v>0</v>
      </c>
      <c r="M62" s="71">
        <f t="shared" si="2"/>
        <v>688100</v>
      </c>
    </row>
    <row r="63" spans="2:13" ht="24">
      <c r="B63" s="93" t="s">
        <v>818</v>
      </c>
      <c r="C63" s="80" t="s">
        <v>407</v>
      </c>
      <c r="D63" s="80" t="s">
        <v>638</v>
      </c>
      <c r="E63" s="81" t="s">
        <v>642</v>
      </c>
      <c r="F63" s="81" t="s">
        <v>661</v>
      </c>
      <c r="G63" s="80"/>
      <c r="H63" s="82">
        <f>H64+H65</f>
        <v>688100</v>
      </c>
      <c r="I63" s="71">
        <f>I64+I65</f>
        <v>0</v>
      </c>
      <c r="J63" s="71">
        <f t="shared" si="1"/>
        <v>688100</v>
      </c>
      <c r="K63" s="82">
        <f>K64+K65</f>
        <v>688100</v>
      </c>
      <c r="L63" s="71">
        <f>L64+L65</f>
        <v>0</v>
      </c>
      <c r="M63" s="71">
        <f t="shared" si="2"/>
        <v>688100</v>
      </c>
    </row>
    <row r="64" spans="2:13" ht="48">
      <c r="B64" s="93" t="s">
        <v>767</v>
      </c>
      <c r="C64" s="80" t="s">
        <v>407</v>
      </c>
      <c r="D64" s="80" t="s">
        <v>638</v>
      </c>
      <c r="E64" s="81" t="s">
        <v>642</v>
      </c>
      <c r="F64" s="81" t="s">
        <v>661</v>
      </c>
      <c r="G64" s="80">
        <v>100</v>
      </c>
      <c r="H64" s="82">
        <v>664900</v>
      </c>
      <c r="I64" s="71"/>
      <c r="J64" s="71">
        <f t="shared" si="1"/>
        <v>664900</v>
      </c>
      <c r="K64" s="82">
        <v>664900</v>
      </c>
      <c r="L64" s="71"/>
      <c r="M64" s="71">
        <f t="shared" si="2"/>
        <v>664900</v>
      </c>
    </row>
    <row r="65" spans="2:13" ht="24">
      <c r="B65" s="93" t="s">
        <v>768</v>
      </c>
      <c r="C65" s="80" t="s">
        <v>407</v>
      </c>
      <c r="D65" s="80" t="s">
        <v>638</v>
      </c>
      <c r="E65" s="81" t="s">
        <v>642</v>
      </c>
      <c r="F65" s="81" t="s">
        <v>661</v>
      </c>
      <c r="G65" s="80">
        <v>200</v>
      </c>
      <c r="H65" s="82">
        <v>23200</v>
      </c>
      <c r="I65" s="71"/>
      <c r="J65" s="71">
        <f t="shared" si="1"/>
        <v>23200</v>
      </c>
      <c r="K65" s="82">
        <v>23200</v>
      </c>
      <c r="L65" s="71"/>
      <c r="M65" s="71">
        <f t="shared" si="2"/>
        <v>23200</v>
      </c>
    </row>
    <row r="66" spans="2:13" s="64" customFormat="1" hidden="1">
      <c r="B66" s="93" t="s">
        <v>381</v>
      </c>
      <c r="C66" s="69" t="s">
        <v>407</v>
      </c>
      <c r="D66" s="69" t="s">
        <v>638</v>
      </c>
      <c r="E66" s="70" t="s">
        <v>649</v>
      </c>
      <c r="F66" s="70"/>
      <c r="G66" s="69"/>
      <c r="H66" s="71">
        <f>H68</f>
        <v>0</v>
      </c>
      <c r="I66" s="71">
        <f>I68</f>
        <v>0</v>
      </c>
      <c r="J66" s="71">
        <f t="shared" si="1"/>
        <v>0</v>
      </c>
      <c r="K66" s="71">
        <f>K68</f>
        <v>0</v>
      </c>
      <c r="L66" s="71">
        <f>L68</f>
        <v>0</v>
      </c>
      <c r="M66" s="71">
        <f t="shared" si="2"/>
        <v>0</v>
      </c>
    </row>
    <row r="67" spans="2:13" s="64" customFormat="1" hidden="1">
      <c r="B67" s="93" t="s">
        <v>810</v>
      </c>
      <c r="C67" s="69" t="s">
        <v>407</v>
      </c>
      <c r="D67" s="69" t="s">
        <v>638</v>
      </c>
      <c r="E67" s="70" t="s">
        <v>649</v>
      </c>
      <c r="F67" s="70" t="s">
        <v>785</v>
      </c>
      <c r="G67" s="69"/>
      <c r="H67" s="71">
        <f>H68</f>
        <v>0</v>
      </c>
      <c r="I67" s="71">
        <f>I68</f>
        <v>0</v>
      </c>
      <c r="J67" s="71">
        <f t="shared" si="1"/>
        <v>0</v>
      </c>
      <c r="K67" s="71">
        <f>K68</f>
        <v>0</v>
      </c>
      <c r="L67" s="71">
        <f>L68</f>
        <v>0</v>
      </c>
      <c r="M67" s="71">
        <f t="shared" si="2"/>
        <v>0</v>
      </c>
    </row>
    <row r="68" spans="2:13" s="64" customFormat="1" ht="24" hidden="1">
      <c r="B68" s="93" t="s">
        <v>821</v>
      </c>
      <c r="C68" s="69" t="s">
        <v>407</v>
      </c>
      <c r="D68" s="69" t="s">
        <v>638</v>
      </c>
      <c r="E68" s="70" t="s">
        <v>649</v>
      </c>
      <c r="F68" s="70" t="s">
        <v>662</v>
      </c>
      <c r="G68" s="69"/>
      <c r="H68" s="71">
        <f>H69</f>
        <v>0</v>
      </c>
      <c r="I68" s="71">
        <f>I69</f>
        <v>0</v>
      </c>
      <c r="J68" s="71">
        <f t="shared" si="1"/>
        <v>0</v>
      </c>
      <c r="K68" s="71">
        <f>K69</f>
        <v>0</v>
      </c>
      <c r="L68" s="71">
        <f>L69</f>
        <v>0</v>
      </c>
      <c r="M68" s="71">
        <f t="shared" si="2"/>
        <v>0</v>
      </c>
    </row>
    <row r="69" spans="2:13" s="64" customFormat="1" hidden="1">
      <c r="B69" s="93" t="s">
        <v>771</v>
      </c>
      <c r="C69" s="69" t="s">
        <v>407</v>
      </c>
      <c r="D69" s="69" t="s">
        <v>638</v>
      </c>
      <c r="E69" s="70" t="s">
        <v>649</v>
      </c>
      <c r="F69" s="70" t="s">
        <v>662</v>
      </c>
      <c r="G69" s="69">
        <v>800</v>
      </c>
      <c r="H69" s="71"/>
      <c r="I69" s="71"/>
      <c r="J69" s="71">
        <f t="shared" si="1"/>
        <v>0</v>
      </c>
      <c r="K69" s="71"/>
      <c r="L69" s="71"/>
      <c r="M69" s="71">
        <f t="shared" si="2"/>
        <v>0</v>
      </c>
    </row>
    <row r="70" spans="2:13" s="64" customFormat="1" hidden="1">
      <c r="B70" s="93" t="s">
        <v>438</v>
      </c>
      <c r="C70" s="69" t="s">
        <v>407</v>
      </c>
      <c r="D70" s="69" t="s">
        <v>638</v>
      </c>
      <c r="E70" s="70" t="s">
        <v>643</v>
      </c>
      <c r="F70" s="70"/>
      <c r="G70" s="69"/>
      <c r="H70" s="71">
        <f>H72</f>
        <v>0</v>
      </c>
      <c r="I70" s="71">
        <f>I72</f>
        <v>0</v>
      </c>
      <c r="J70" s="71">
        <f t="shared" si="1"/>
        <v>0</v>
      </c>
      <c r="K70" s="71">
        <f>K72</f>
        <v>0</v>
      </c>
      <c r="L70" s="71">
        <f>L72</f>
        <v>0</v>
      </c>
      <c r="M70" s="71">
        <f t="shared" si="2"/>
        <v>0</v>
      </c>
    </row>
    <row r="71" spans="2:13" s="64" customFormat="1" hidden="1">
      <c r="B71" s="93" t="s">
        <v>810</v>
      </c>
      <c r="C71" s="69" t="s">
        <v>407</v>
      </c>
      <c r="D71" s="69" t="s">
        <v>638</v>
      </c>
      <c r="E71" s="70" t="s">
        <v>643</v>
      </c>
      <c r="F71" s="70" t="s">
        <v>785</v>
      </c>
      <c r="G71" s="69"/>
      <c r="H71" s="71">
        <f>H72</f>
        <v>0</v>
      </c>
      <c r="I71" s="71">
        <f>I72</f>
        <v>0</v>
      </c>
      <c r="J71" s="71">
        <f t="shared" si="1"/>
        <v>0</v>
      </c>
      <c r="K71" s="71">
        <f>K72</f>
        <v>0</v>
      </c>
      <c r="L71" s="71">
        <f>L72</f>
        <v>0</v>
      </c>
      <c r="M71" s="71">
        <f t="shared" si="2"/>
        <v>0</v>
      </c>
    </row>
    <row r="72" spans="2:13" s="64" customFormat="1" hidden="1">
      <c r="B72" s="93" t="s">
        <v>623</v>
      </c>
      <c r="C72" s="69" t="s">
        <v>407</v>
      </c>
      <c r="D72" s="69" t="s">
        <v>638</v>
      </c>
      <c r="E72" s="70" t="s">
        <v>643</v>
      </c>
      <c r="F72" s="70" t="s">
        <v>787</v>
      </c>
      <c r="G72" s="69"/>
      <c r="H72" s="71">
        <f>H73</f>
        <v>0</v>
      </c>
      <c r="I72" s="71">
        <f>I73</f>
        <v>0</v>
      </c>
      <c r="J72" s="71">
        <f t="shared" si="1"/>
        <v>0</v>
      </c>
      <c r="K72" s="71">
        <f>K73</f>
        <v>0</v>
      </c>
      <c r="L72" s="71">
        <f>L73</f>
        <v>0</v>
      </c>
      <c r="M72" s="71">
        <f t="shared" si="2"/>
        <v>0</v>
      </c>
    </row>
    <row r="73" spans="2:13" s="64" customFormat="1" hidden="1">
      <c r="B73" s="93" t="s">
        <v>771</v>
      </c>
      <c r="C73" s="69" t="s">
        <v>407</v>
      </c>
      <c r="D73" s="69" t="s">
        <v>638</v>
      </c>
      <c r="E73" s="70" t="s">
        <v>643</v>
      </c>
      <c r="F73" s="70" t="s">
        <v>787</v>
      </c>
      <c r="G73" s="69">
        <v>800</v>
      </c>
      <c r="H73" s="71">
        <v>0</v>
      </c>
      <c r="I73" s="71"/>
      <c r="J73" s="71">
        <f t="shared" si="1"/>
        <v>0</v>
      </c>
      <c r="K73" s="71">
        <v>0</v>
      </c>
      <c r="L73" s="71"/>
      <c r="M73" s="71">
        <f t="shared" si="2"/>
        <v>0</v>
      </c>
    </row>
    <row r="74" spans="2:13">
      <c r="B74" s="93" t="s">
        <v>446</v>
      </c>
      <c r="C74" s="80" t="s">
        <v>407</v>
      </c>
      <c r="D74" s="80" t="s">
        <v>638</v>
      </c>
      <c r="E74" s="81" t="s">
        <v>644</v>
      </c>
      <c r="F74" s="81"/>
      <c r="G74" s="80"/>
      <c r="H74" s="82">
        <f>H75+H89+H98+H106+H119+H122+H84+H78+H112+H81</f>
        <v>2755590</v>
      </c>
      <c r="I74" s="82">
        <f>I75+I89+I98+I106+I119+I122+I84+I78+I112+I81</f>
        <v>1068692.773</v>
      </c>
      <c r="J74" s="71">
        <f t="shared" si="1"/>
        <v>3824282.773</v>
      </c>
      <c r="K74" s="82">
        <f>K75+K89+K98+K106+K119+K122+K84+K78+K112+K81</f>
        <v>2755590</v>
      </c>
      <c r="L74" s="82">
        <f>L75+L89+L98+L106+L119+L122+L84+L78+L112+L81</f>
        <v>1773325</v>
      </c>
      <c r="M74" s="71">
        <f t="shared" si="2"/>
        <v>4528915</v>
      </c>
    </row>
    <row r="75" spans="2:13" ht="24">
      <c r="B75" s="93" t="s">
        <v>1076</v>
      </c>
      <c r="C75" s="80" t="s">
        <v>407</v>
      </c>
      <c r="D75" s="80" t="s">
        <v>638</v>
      </c>
      <c r="E75" s="81" t="s">
        <v>644</v>
      </c>
      <c r="F75" s="81" t="s">
        <v>737</v>
      </c>
      <c r="G75" s="80"/>
      <c r="H75" s="82">
        <f>H76</f>
        <v>240000</v>
      </c>
      <c r="I75" s="71">
        <f>I76</f>
        <v>0</v>
      </c>
      <c r="J75" s="71">
        <f t="shared" si="1"/>
        <v>240000</v>
      </c>
      <c r="K75" s="82">
        <f>K76</f>
        <v>240000</v>
      </c>
      <c r="L75" s="71">
        <f>L76</f>
        <v>0</v>
      </c>
      <c r="M75" s="71">
        <f t="shared" si="2"/>
        <v>240000</v>
      </c>
    </row>
    <row r="76" spans="2:13" ht="24">
      <c r="B76" s="93" t="s">
        <v>823</v>
      </c>
      <c r="C76" s="80" t="s">
        <v>407</v>
      </c>
      <c r="D76" s="80" t="s">
        <v>638</v>
      </c>
      <c r="E76" s="81" t="s">
        <v>644</v>
      </c>
      <c r="F76" s="81" t="s">
        <v>663</v>
      </c>
      <c r="G76" s="80"/>
      <c r="H76" s="82">
        <f>H77</f>
        <v>240000</v>
      </c>
      <c r="I76" s="71">
        <f>I77</f>
        <v>0</v>
      </c>
      <c r="J76" s="71">
        <f t="shared" si="1"/>
        <v>240000</v>
      </c>
      <c r="K76" s="82">
        <f>K77</f>
        <v>240000</v>
      </c>
      <c r="L76" s="71">
        <f>L77</f>
        <v>0</v>
      </c>
      <c r="M76" s="71">
        <f t="shared" si="2"/>
        <v>240000</v>
      </c>
    </row>
    <row r="77" spans="2:13" ht="24">
      <c r="B77" s="93" t="s">
        <v>768</v>
      </c>
      <c r="C77" s="80" t="s">
        <v>407</v>
      </c>
      <c r="D77" s="80" t="s">
        <v>638</v>
      </c>
      <c r="E77" s="81" t="s">
        <v>644</v>
      </c>
      <c r="F77" s="81" t="s">
        <v>663</v>
      </c>
      <c r="G77" s="80">
        <v>200</v>
      </c>
      <c r="H77" s="82">
        <v>240000</v>
      </c>
      <c r="I77" s="71"/>
      <c r="J77" s="71">
        <f t="shared" si="1"/>
        <v>240000</v>
      </c>
      <c r="K77" s="82">
        <v>240000</v>
      </c>
      <c r="L77" s="71"/>
      <c r="M77" s="71">
        <f t="shared" si="2"/>
        <v>240000</v>
      </c>
    </row>
    <row r="78" spans="2:13" s="64" customFormat="1" ht="24" hidden="1">
      <c r="B78" s="93" t="s">
        <v>1079</v>
      </c>
      <c r="C78" s="69" t="s">
        <v>407</v>
      </c>
      <c r="D78" s="69" t="s">
        <v>638</v>
      </c>
      <c r="E78" s="70" t="s">
        <v>644</v>
      </c>
      <c r="F78" s="70" t="s">
        <v>1038</v>
      </c>
      <c r="G78" s="69"/>
      <c r="H78" s="71">
        <f>H79</f>
        <v>0</v>
      </c>
      <c r="I78" s="71">
        <f>I79</f>
        <v>0</v>
      </c>
      <c r="J78" s="71">
        <f t="shared" si="1"/>
        <v>0</v>
      </c>
      <c r="K78" s="71">
        <f>K79</f>
        <v>0</v>
      </c>
      <c r="L78" s="71">
        <f>L79</f>
        <v>0</v>
      </c>
      <c r="M78" s="71">
        <f t="shared" si="2"/>
        <v>0</v>
      </c>
    </row>
    <row r="79" spans="2:13" s="64" customFormat="1" hidden="1">
      <c r="B79" s="93" t="s">
        <v>830</v>
      </c>
      <c r="C79" s="69" t="s">
        <v>407</v>
      </c>
      <c r="D79" s="69" t="s">
        <v>638</v>
      </c>
      <c r="E79" s="70" t="s">
        <v>644</v>
      </c>
      <c r="F79" s="69" t="s">
        <v>683</v>
      </c>
      <c r="G79" s="69"/>
      <c r="H79" s="71">
        <f>H80</f>
        <v>0</v>
      </c>
      <c r="I79" s="71">
        <f>I80</f>
        <v>0</v>
      </c>
      <c r="J79" s="71">
        <f t="shared" si="1"/>
        <v>0</v>
      </c>
      <c r="K79" s="71">
        <f>K80</f>
        <v>0</v>
      </c>
      <c r="L79" s="71">
        <f>L80</f>
        <v>0</v>
      </c>
      <c r="M79" s="71">
        <f t="shared" si="2"/>
        <v>0</v>
      </c>
    </row>
    <row r="80" spans="2:13" s="64" customFormat="1" ht="24" hidden="1">
      <c r="B80" s="93" t="s">
        <v>768</v>
      </c>
      <c r="C80" s="69" t="s">
        <v>407</v>
      </c>
      <c r="D80" s="69" t="s">
        <v>638</v>
      </c>
      <c r="E80" s="70" t="s">
        <v>644</v>
      </c>
      <c r="F80" s="69" t="s">
        <v>683</v>
      </c>
      <c r="G80" s="69" t="s">
        <v>976</v>
      </c>
      <c r="H80" s="71">
        <v>0</v>
      </c>
      <c r="I80" s="71"/>
      <c r="J80" s="71">
        <f t="shared" si="1"/>
        <v>0</v>
      </c>
      <c r="K80" s="71">
        <v>0</v>
      </c>
      <c r="L80" s="71"/>
      <c r="M80" s="71">
        <f t="shared" si="2"/>
        <v>0</v>
      </c>
    </row>
    <row r="81" spans="2:13" s="64" customFormat="1">
      <c r="B81" s="93" t="s">
        <v>1082</v>
      </c>
      <c r="C81" s="69" t="s">
        <v>407</v>
      </c>
      <c r="D81" s="69" t="s">
        <v>638</v>
      </c>
      <c r="E81" s="70" t="s">
        <v>644</v>
      </c>
      <c r="F81" s="69" t="s">
        <v>759</v>
      </c>
      <c r="G81" s="69"/>
      <c r="H81" s="71">
        <f>H82</f>
        <v>0</v>
      </c>
      <c r="I81" s="71">
        <f>I82</f>
        <v>1056392.773</v>
      </c>
      <c r="J81" s="71">
        <f t="shared" si="1"/>
        <v>1056392.773</v>
      </c>
      <c r="K81" s="71">
        <f>K82</f>
        <v>0</v>
      </c>
      <c r="L81" s="71">
        <f>L82</f>
        <v>1761025</v>
      </c>
      <c r="M81" s="71">
        <f t="shared" si="2"/>
        <v>1761025</v>
      </c>
    </row>
    <row r="82" spans="2:13" s="64" customFormat="1">
      <c r="B82" s="93" t="s">
        <v>1135</v>
      </c>
      <c r="C82" s="69" t="s">
        <v>407</v>
      </c>
      <c r="D82" s="69" t="s">
        <v>638</v>
      </c>
      <c r="E82" s="70" t="s">
        <v>644</v>
      </c>
      <c r="F82" s="69" t="s">
        <v>716</v>
      </c>
      <c r="G82" s="69"/>
      <c r="H82" s="71">
        <f>H83</f>
        <v>0</v>
      </c>
      <c r="I82" s="71">
        <f>I83</f>
        <v>1056392.773</v>
      </c>
      <c r="J82" s="71">
        <f t="shared" si="1"/>
        <v>1056392.773</v>
      </c>
      <c r="K82" s="71">
        <f>K83</f>
        <v>0</v>
      </c>
      <c r="L82" s="71">
        <f>L83</f>
        <v>1761025</v>
      </c>
      <c r="M82" s="71">
        <f t="shared" si="2"/>
        <v>1761025</v>
      </c>
    </row>
    <row r="83" spans="2:13" s="64" customFormat="1" ht="24">
      <c r="B83" s="93" t="s">
        <v>768</v>
      </c>
      <c r="C83" s="69" t="s">
        <v>407</v>
      </c>
      <c r="D83" s="69" t="s">
        <v>638</v>
      </c>
      <c r="E83" s="70" t="s">
        <v>644</v>
      </c>
      <c r="F83" s="69" t="s">
        <v>716</v>
      </c>
      <c r="G83" s="69" t="s">
        <v>976</v>
      </c>
      <c r="H83" s="71">
        <v>0</v>
      </c>
      <c r="I83" s="71">
        <f>200000+856392.773</f>
        <v>1056392.773</v>
      </c>
      <c r="J83" s="71">
        <f t="shared" si="1"/>
        <v>1056392.773</v>
      </c>
      <c r="K83" s="71">
        <v>0</v>
      </c>
      <c r="L83" s="71">
        <f>200000+1561025</f>
        <v>1761025</v>
      </c>
      <c r="M83" s="71">
        <f t="shared" si="2"/>
        <v>1761025</v>
      </c>
    </row>
    <row r="84" spans="2:13" s="64" customFormat="1" ht="36" hidden="1">
      <c r="B84" s="93" t="s">
        <v>869</v>
      </c>
      <c r="C84" s="69" t="s">
        <v>407</v>
      </c>
      <c r="D84" s="69" t="s">
        <v>638</v>
      </c>
      <c r="E84" s="70" t="s">
        <v>644</v>
      </c>
      <c r="F84" s="70" t="s">
        <v>738</v>
      </c>
      <c r="G84" s="69"/>
      <c r="H84" s="71">
        <f>H85</f>
        <v>0</v>
      </c>
      <c r="I84" s="71">
        <f>I85</f>
        <v>0</v>
      </c>
      <c r="J84" s="71">
        <f t="shared" si="1"/>
        <v>0</v>
      </c>
      <c r="K84" s="71">
        <f>K85</f>
        <v>0</v>
      </c>
      <c r="L84" s="71">
        <f>L85</f>
        <v>0</v>
      </c>
      <c r="M84" s="71">
        <f t="shared" si="2"/>
        <v>0</v>
      </c>
    </row>
    <row r="85" spans="2:13" s="64" customFormat="1" ht="24" hidden="1">
      <c r="B85" s="93" t="s">
        <v>870</v>
      </c>
      <c r="C85" s="69" t="s">
        <v>407</v>
      </c>
      <c r="D85" s="69" t="s">
        <v>638</v>
      </c>
      <c r="E85" s="70" t="s">
        <v>644</v>
      </c>
      <c r="F85" s="70" t="s">
        <v>664</v>
      </c>
      <c r="G85" s="69"/>
      <c r="H85" s="71">
        <f>H86+H87+H88</f>
        <v>0</v>
      </c>
      <c r="I85" s="71">
        <f>I86+I87+I88</f>
        <v>0</v>
      </c>
      <c r="J85" s="71">
        <f t="shared" si="1"/>
        <v>0</v>
      </c>
      <c r="K85" s="71">
        <f>K86+K87+K88</f>
        <v>0</v>
      </c>
      <c r="L85" s="71">
        <f>L86+L87+L88</f>
        <v>0</v>
      </c>
      <c r="M85" s="71">
        <f t="shared" si="2"/>
        <v>0</v>
      </c>
    </row>
    <row r="86" spans="2:13" s="64" customFormat="1" ht="48" hidden="1">
      <c r="B86" s="93" t="s">
        <v>767</v>
      </c>
      <c r="C86" s="69" t="s">
        <v>407</v>
      </c>
      <c r="D86" s="69" t="s">
        <v>638</v>
      </c>
      <c r="E86" s="70" t="s">
        <v>644</v>
      </c>
      <c r="F86" s="70" t="s">
        <v>664</v>
      </c>
      <c r="G86" s="69">
        <v>100</v>
      </c>
      <c r="H86" s="71">
        <v>0</v>
      </c>
      <c r="I86" s="71"/>
      <c r="J86" s="71">
        <f t="shared" si="1"/>
        <v>0</v>
      </c>
      <c r="K86" s="71">
        <v>0</v>
      </c>
      <c r="L86" s="71"/>
      <c r="M86" s="71">
        <f t="shared" si="2"/>
        <v>0</v>
      </c>
    </row>
    <row r="87" spans="2:13" s="64" customFormat="1" ht="24" hidden="1">
      <c r="B87" s="93" t="s">
        <v>768</v>
      </c>
      <c r="C87" s="69" t="s">
        <v>407</v>
      </c>
      <c r="D87" s="69" t="s">
        <v>638</v>
      </c>
      <c r="E87" s="70" t="s">
        <v>644</v>
      </c>
      <c r="F87" s="70" t="s">
        <v>664</v>
      </c>
      <c r="G87" s="69">
        <v>200</v>
      </c>
      <c r="H87" s="71">
        <v>0</v>
      </c>
      <c r="I87" s="71"/>
      <c r="J87" s="71">
        <f t="shared" si="1"/>
        <v>0</v>
      </c>
      <c r="K87" s="71">
        <v>0</v>
      </c>
      <c r="L87" s="71"/>
      <c r="M87" s="71">
        <f t="shared" si="2"/>
        <v>0</v>
      </c>
    </row>
    <row r="88" spans="2:13" s="64" customFormat="1" hidden="1">
      <c r="B88" s="93" t="s">
        <v>771</v>
      </c>
      <c r="C88" s="69" t="s">
        <v>407</v>
      </c>
      <c r="D88" s="69" t="s">
        <v>638</v>
      </c>
      <c r="E88" s="70" t="s">
        <v>644</v>
      </c>
      <c r="F88" s="70" t="s">
        <v>664</v>
      </c>
      <c r="G88" s="69">
        <v>800</v>
      </c>
      <c r="H88" s="71"/>
      <c r="I88" s="71"/>
      <c r="J88" s="71">
        <f t="shared" ref="J88:J158" si="4">H88+I88</f>
        <v>0</v>
      </c>
      <c r="K88" s="71"/>
      <c r="L88" s="71"/>
      <c r="M88" s="71">
        <f t="shared" ref="M88:M158" si="5">K88+L88</f>
        <v>0</v>
      </c>
    </row>
    <row r="89" spans="2:13" ht="24">
      <c r="B89" s="93" t="s">
        <v>888</v>
      </c>
      <c r="C89" s="80" t="s">
        <v>407</v>
      </c>
      <c r="D89" s="80" t="s">
        <v>638</v>
      </c>
      <c r="E89" s="81" t="s">
        <v>644</v>
      </c>
      <c r="F89" s="81" t="s">
        <v>665</v>
      </c>
      <c r="G89" s="80"/>
      <c r="H89" s="82">
        <f>H90+H92+H95</f>
        <v>1606145</v>
      </c>
      <c r="I89" s="71">
        <f>I90+I92+I95</f>
        <v>0</v>
      </c>
      <c r="J89" s="71">
        <f t="shared" si="4"/>
        <v>1606145</v>
      </c>
      <c r="K89" s="82">
        <f>K90+K92+K95</f>
        <v>1606145</v>
      </c>
      <c r="L89" s="71">
        <f>L90+L92+L95</f>
        <v>0</v>
      </c>
      <c r="M89" s="71">
        <f t="shared" si="5"/>
        <v>1606145</v>
      </c>
    </row>
    <row r="90" spans="2:13" ht="24">
      <c r="B90" s="93" t="s">
        <v>889</v>
      </c>
      <c r="C90" s="80" t="s">
        <v>407</v>
      </c>
      <c r="D90" s="80" t="s">
        <v>638</v>
      </c>
      <c r="E90" s="81" t="s">
        <v>644</v>
      </c>
      <c r="F90" s="81" t="s">
        <v>775</v>
      </c>
      <c r="G90" s="80"/>
      <c r="H90" s="82">
        <f>H91</f>
        <v>484345</v>
      </c>
      <c r="I90" s="71">
        <f>I91</f>
        <v>0</v>
      </c>
      <c r="J90" s="71">
        <f t="shared" si="4"/>
        <v>484345</v>
      </c>
      <c r="K90" s="82">
        <f>K91</f>
        <v>484345</v>
      </c>
      <c r="L90" s="71">
        <f>L91</f>
        <v>0</v>
      </c>
      <c r="M90" s="71">
        <f t="shared" si="5"/>
        <v>484345</v>
      </c>
    </row>
    <row r="91" spans="2:13" ht="24">
      <c r="B91" s="93" t="s">
        <v>768</v>
      </c>
      <c r="C91" s="80" t="s">
        <v>407</v>
      </c>
      <c r="D91" s="80" t="s">
        <v>638</v>
      </c>
      <c r="E91" s="81" t="s">
        <v>644</v>
      </c>
      <c r="F91" s="81" t="s">
        <v>775</v>
      </c>
      <c r="G91" s="80">
        <v>200</v>
      </c>
      <c r="H91" s="82">
        <v>484345</v>
      </c>
      <c r="I91" s="71"/>
      <c r="J91" s="71">
        <f t="shared" si="4"/>
        <v>484345</v>
      </c>
      <c r="K91" s="82">
        <v>484345</v>
      </c>
      <c r="L91" s="71"/>
      <c r="M91" s="71">
        <f t="shared" si="5"/>
        <v>484345</v>
      </c>
    </row>
    <row r="92" spans="2:13" s="64" customFormat="1" hidden="1">
      <c r="B92" s="93" t="s">
        <v>904</v>
      </c>
      <c r="C92" s="69" t="s">
        <v>407</v>
      </c>
      <c r="D92" s="69" t="s">
        <v>638</v>
      </c>
      <c r="E92" s="70" t="s">
        <v>644</v>
      </c>
      <c r="F92" s="70" t="s">
        <v>776</v>
      </c>
      <c r="G92" s="69"/>
      <c r="H92" s="71">
        <f>H93</f>
        <v>0</v>
      </c>
      <c r="I92" s="71">
        <f>I93</f>
        <v>0</v>
      </c>
      <c r="J92" s="71">
        <f t="shared" si="4"/>
        <v>0</v>
      </c>
      <c r="K92" s="71">
        <f>K93</f>
        <v>0</v>
      </c>
      <c r="L92" s="71">
        <f>L93</f>
        <v>0</v>
      </c>
      <c r="M92" s="71">
        <f t="shared" si="5"/>
        <v>0</v>
      </c>
    </row>
    <row r="93" spans="2:13" s="64" customFormat="1" hidden="1">
      <c r="B93" s="93" t="s">
        <v>905</v>
      </c>
      <c r="C93" s="69" t="s">
        <v>407</v>
      </c>
      <c r="D93" s="69" t="s">
        <v>638</v>
      </c>
      <c r="E93" s="70" t="s">
        <v>644</v>
      </c>
      <c r="F93" s="70" t="s">
        <v>777</v>
      </c>
      <c r="G93" s="69"/>
      <c r="H93" s="71">
        <f>H94</f>
        <v>0</v>
      </c>
      <c r="I93" s="71">
        <f>I94</f>
        <v>0</v>
      </c>
      <c r="J93" s="71">
        <f t="shared" si="4"/>
        <v>0</v>
      </c>
      <c r="K93" s="71">
        <f>K94</f>
        <v>0</v>
      </c>
      <c r="L93" s="71">
        <f>L94</f>
        <v>0</v>
      </c>
      <c r="M93" s="71">
        <f t="shared" si="5"/>
        <v>0</v>
      </c>
    </row>
    <row r="94" spans="2:13" s="64" customFormat="1" ht="48" hidden="1">
      <c r="B94" s="93" t="s">
        <v>767</v>
      </c>
      <c r="C94" s="69" t="s">
        <v>407</v>
      </c>
      <c r="D94" s="69" t="s">
        <v>638</v>
      </c>
      <c r="E94" s="70" t="s">
        <v>644</v>
      </c>
      <c r="F94" s="70" t="s">
        <v>777</v>
      </c>
      <c r="G94" s="69">
        <v>100</v>
      </c>
      <c r="H94" s="71">
        <v>0</v>
      </c>
      <c r="I94" s="71"/>
      <c r="J94" s="71">
        <f t="shared" si="4"/>
        <v>0</v>
      </c>
      <c r="K94" s="71">
        <v>0</v>
      </c>
      <c r="L94" s="71"/>
      <c r="M94" s="71">
        <f t="shared" si="5"/>
        <v>0</v>
      </c>
    </row>
    <row r="95" spans="2:13">
      <c r="B95" s="93" t="s">
        <v>890</v>
      </c>
      <c r="C95" s="80" t="s">
        <v>407</v>
      </c>
      <c r="D95" s="80" t="s">
        <v>638</v>
      </c>
      <c r="E95" s="81" t="s">
        <v>644</v>
      </c>
      <c r="F95" s="81" t="s">
        <v>669</v>
      </c>
      <c r="G95" s="80"/>
      <c r="H95" s="82">
        <f>H96+H97</f>
        <v>1121800</v>
      </c>
      <c r="I95" s="71">
        <f>I96+I97</f>
        <v>0</v>
      </c>
      <c r="J95" s="71">
        <f t="shared" si="4"/>
        <v>1121800</v>
      </c>
      <c r="K95" s="82">
        <f>K96+K97</f>
        <v>1121800</v>
      </c>
      <c r="L95" s="71">
        <f>L96+L97</f>
        <v>0</v>
      </c>
      <c r="M95" s="71">
        <f t="shared" si="5"/>
        <v>1121800</v>
      </c>
    </row>
    <row r="96" spans="2:13" ht="48">
      <c r="B96" s="93" t="s">
        <v>767</v>
      </c>
      <c r="C96" s="80" t="s">
        <v>407</v>
      </c>
      <c r="D96" s="80" t="s">
        <v>638</v>
      </c>
      <c r="E96" s="81" t="s">
        <v>644</v>
      </c>
      <c r="F96" s="81" t="s">
        <v>669</v>
      </c>
      <c r="G96" s="80">
        <v>100</v>
      </c>
      <c r="H96" s="82">
        <v>835568</v>
      </c>
      <c r="I96" s="71"/>
      <c r="J96" s="71">
        <f t="shared" si="4"/>
        <v>835568</v>
      </c>
      <c r="K96" s="82">
        <v>835568</v>
      </c>
      <c r="L96" s="71"/>
      <c r="M96" s="71">
        <f t="shared" si="5"/>
        <v>835568</v>
      </c>
    </row>
    <row r="97" spans="2:13" ht="24">
      <c r="B97" s="93" t="s">
        <v>768</v>
      </c>
      <c r="C97" s="80" t="s">
        <v>407</v>
      </c>
      <c r="D97" s="80" t="s">
        <v>638</v>
      </c>
      <c r="E97" s="81" t="s">
        <v>644</v>
      </c>
      <c r="F97" s="81" t="s">
        <v>669</v>
      </c>
      <c r="G97" s="80">
        <v>200</v>
      </c>
      <c r="H97" s="82">
        <v>286232</v>
      </c>
      <c r="I97" s="71"/>
      <c r="J97" s="71">
        <f t="shared" si="4"/>
        <v>286232</v>
      </c>
      <c r="K97" s="82">
        <v>286232</v>
      </c>
      <c r="L97" s="71"/>
      <c r="M97" s="71">
        <f t="shared" si="5"/>
        <v>286232</v>
      </c>
    </row>
    <row r="98" spans="2:13" ht="24">
      <c r="B98" s="93" t="s">
        <v>891</v>
      </c>
      <c r="C98" s="80" t="s">
        <v>407</v>
      </c>
      <c r="D98" s="80" t="s">
        <v>638</v>
      </c>
      <c r="E98" s="81" t="s">
        <v>644</v>
      </c>
      <c r="F98" s="81" t="s">
        <v>739</v>
      </c>
      <c r="G98" s="80"/>
      <c r="H98" s="82">
        <f>H99+H102+H104</f>
        <v>177645</v>
      </c>
      <c r="I98" s="71">
        <f>I99+I102+I104</f>
        <v>0</v>
      </c>
      <c r="J98" s="71">
        <f t="shared" si="4"/>
        <v>177645</v>
      </c>
      <c r="K98" s="82">
        <f>K99+K102+K104</f>
        <v>177645</v>
      </c>
      <c r="L98" s="71">
        <f>L99+L102+L104</f>
        <v>0</v>
      </c>
      <c r="M98" s="71">
        <f t="shared" si="5"/>
        <v>177645</v>
      </c>
    </row>
    <row r="99" spans="2:13" ht="36">
      <c r="B99" s="93" t="s">
        <v>892</v>
      </c>
      <c r="C99" s="80" t="s">
        <v>407</v>
      </c>
      <c r="D99" s="80" t="s">
        <v>638</v>
      </c>
      <c r="E99" s="81" t="s">
        <v>644</v>
      </c>
      <c r="F99" s="81" t="s">
        <v>666</v>
      </c>
      <c r="G99" s="80"/>
      <c r="H99" s="82">
        <f>H100+H101</f>
        <v>70345</v>
      </c>
      <c r="I99" s="71">
        <f>I100+I101</f>
        <v>0</v>
      </c>
      <c r="J99" s="71">
        <f t="shared" si="4"/>
        <v>70345</v>
      </c>
      <c r="K99" s="82">
        <f>K100+K101</f>
        <v>70345</v>
      </c>
      <c r="L99" s="71">
        <f>L100+L101</f>
        <v>0</v>
      </c>
      <c r="M99" s="71">
        <f t="shared" si="5"/>
        <v>70345</v>
      </c>
    </row>
    <row r="100" spans="2:13" ht="24">
      <c r="B100" s="93" t="s">
        <v>768</v>
      </c>
      <c r="C100" s="80" t="s">
        <v>407</v>
      </c>
      <c r="D100" s="80" t="s">
        <v>638</v>
      </c>
      <c r="E100" s="81" t="s">
        <v>644</v>
      </c>
      <c r="F100" s="81" t="s">
        <v>666</v>
      </c>
      <c r="G100" s="80">
        <v>200</v>
      </c>
      <c r="H100" s="82">
        <v>60000</v>
      </c>
      <c r="I100" s="71"/>
      <c r="J100" s="71">
        <f t="shared" si="4"/>
        <v>60000</v>
      </c>
      <c r="K100" s="82">
        <v>60000</v>
      </c>
      <c r="L100" s="71"/>
      <c r="M100" s="71">
        <f t="shared" si="5"/>
        <v>60000</v>
      </c>
    </row>
    <row r="101" spans="2:13">
      <c r="B101" s="93" t="s">
        <v>773</v>
      </c>
      <c r="C101" s="80" t="s">
        <v>407</v>
      </c>
      <c r="D101" s="80" t="s">
        <v>638</v>
      </c>
      <c r="E101" s="81" t="s">
        <v>644</v>
      </c>
      <c r="F101" s="81" t="s">
        <v>666</v>
      </c>
      <c r="G101" s="80" t="s">
        <v>1004</v>
      </c>
      <c r="H101" s="82">
        <v>10345</v>
      </c>
      <c r="I101" s="71"/>
      <c r="J101" s="71">
        <f t="shared" si="4"/>
        <v>10345</v>
      </c>
      <c r="K101" s="82">
        <v>10345</v>
      </c>
      <c r="L101" s="71"/>
      <c r="M101" s="71">
        <f t="shared" si="5"/>
        <v>10345</v>
      </c>
    </row>
    <row r="102" spans="2:13" ht="24">
      <c r="B102" s="93" t="s">
        <v>893</v>
      </c>
      <c r="C102" s="80" t="s">
        <v>407</v>
      </c>
      <c r="D102" s="80" t="s">
        <v>638</v>
      </c>
      <c r="E102" s="81" t="s">
        <v>644</v>
      </c>
      <c r="F102" s="81" t="s">
        <v>667</v>
      </c>
      <c r="G102" s="80"/>
      <c r="H102" s="82">
        <f>H103</f>
        <v>107300</v>
      </c>
      <c r="I102" s="71">
        <f>I103</f>
        <v>0</v>
      </c>
      <c r="J102" s="71">
        <f t="shared" si="4"/>
        <v>107300</v>
      </c>
      <c r="K102" s="82">
        <f>K103</f>
        <v>107300</v>
      </c>
      <c r="L102" s="71">
        <f>L103</f>
        <v>0</v>
      </c>
      <c r="M102" s="71">
        <f t="shared" si="5"/>
        <v>107300</v>
      </c>
    </row>
    <row r="103" spans="2:13" ht="24">
      <c r="B103" s="93" t="s">
        <v>768</v>
      </c>
      <c r="C103" s="80" t="s">
        <v>407</v>
      </c>
      <c r="D103" s="80" t="s">
        <v>638</v>
      </c>
      <c r="E103" s="81" t="s">
        <v>644</v>
      </c>
      <c r="F103" s="81" t="s">
        <v>667</v>
      </c>
      <c r="G103" s="80">
        <v>200</v>
      </c>
      <c r="H103" s="82">
        <v>107300</v>
      </c>
      <c r="I103" s="71"/>
      <c r="J103" s="71">
        <f t="shared" si="4"/>
        <v>107300</v>
      </c>
      <c r="K103" s="82">
        <v>107300</v>
      </c>
      <c r="L103" s="71"/>
      <c r="M103" s="71">
        <f t="shared" si="5"/>
        <v>107300</v>
      </c>
    </row>
    <row r="104" spans="2:13" s="64" customFormat="1" hidden="1">
      <c r="B104" s="93" t="s">
        <v>894</v>
      </c>
      <c r="C104" s="69" t="s">
        <v>407</v>
      </c>
      <c r="D104" s="69" t="s">
        <v>638</v>
      </c>
      <c r="E104" s="70" t="s">
        <v>644</v>
      </c>
      <c r="F104" s="70" t="s">
        <v>668</v>
      </c>
      <c r="G104" s="69"/>
      <c r="H104" s="71">
        <f>H105</f>
        <v>0</v>
      </c>
      <c r="I104" s="71">
        <f>I105</f>
        <v>0</v>
      </c>
      <c r="J104" s="71">
        <f t="shared" si="4"/>
        <v>0</v>
      </c>
      <c r="K104" s="71">
        <f>K105</f>
        <v>0</v>
      </c>
      <c r="L104" s="71">
        <f>L105</f>
        <v>0</v>
      </c>
      <c r="M104" s="71">
        <f t="shared" si="5"/>
        <v>0</v>
      </c>
    </row>
    <row r="105" spans="2:13" s="64" customFormat="1" ht="24" hidden="1">
      <c r="B105" s="93" t="s">
        <v>768</v>
      </c>
      <c r="C105" s="69" t="s">
        <v>407</v>
      </c>
      <c r="D105" s="69" t="s">
        <v>638</v>
      </c>
      <c r="E105" s="70" t="s">
        <v>644</v>
      </c>
      <c r="F105" s="70" t="s">
        <v>668</v>
      </c>
      <c r="G105" s="69">
        <v>200</v>
      </c>
      <c r="H105" s="71">
        <v>0</v>
      </c>
      <c r="I105" s="71"/>
      <c r="J105" s="71">
        <f t="shared" si="4"/>
        <v>0</v>
      </c>
      <c r="K105" s="71">
        <v>0</v>
      </c>
      <c r="L105" s="71"/>
      <c r="M105" s="71">
        <f t="shared" si="5"/>
        <v>0</v>
      </c>
    </row>
    <row r="106" spans="2:13" ht="24">
      <c r="B106" s="93" t="s">
        <v>897</v>
      </c>
      <c r="C106" s="80" t="s">
        <v>407</v>
      </c>
      <c r="D106" s="80" t="s">
        <v>638</v>
      </c>
      <c r="E106" s="81" t="s">
        <v>644</v>
      </c>
      <c r="F106" s="81" t="s">
        <v>740</v>
      </c>
      <c r="G106" s="80"/>
      <c r="H106" s="82">
        <f>H107+H109</f>
        <v>500500</v>
      </c>
      <c r="I106" s="71">
        <f>I107+I109</f>
        <v>0</v>
      </c>
      <c r="J106" s="71">
        <f t="shared" si="4"/>
        <v>500500</v>
      </c>
      <c r="K106" s="82">
        <f>K107+K109</f>
        <v>500500</v>
      </c>
      <c r="L106" s="71">
        <f>L107+L109</f>
        <v>0</v>
      </c>
      <c r="M106" s="71">
        <f t="shared" si="5"/>
        <v>500500</v>
      </c>
    </row>
    <row r="107" spans="2:13">
      <c r="B107" s="93" t="s">
        <v>898</v>
      </c>
      <c r="C107" s="80" t="s">
        <v>407</v>
      </c>
      <c r="D107" s="80" t="s">
        <v>638</v>
      </c>
      <c r="E107" s="81" t="s">
        <v>644</v>
      </c>
      <c r="F107" s="81" t="s">
        <v>670</v>
      </c>
      <c r="G107" s="80"/>
      <c r="H107" s="82">
        <f>H108</f>
        <v>500500</v>
      </c>
      <c r="I107" s="71">
        <f>I108</f>
        <v>0</v>
      </c>
      <c r="J107" s="71">
        <f t="shared" si="4"/>
        <v>500500</v>
      </c>
      <c r="K107" s="82">
        <f>K108</f>
        <v>500500</v>
      </c>
      <c r="L107" s="71">
        <f>L108</f>
        <v>0</v>
      </c>
      <c r="M107" s="71">
        <f t="shared" si="5"/>
        <v>500500</v>
      </c>
    </row>
    <row r="108" spans="2:13" ht="24">
      <c r="B108" s="93" t="s">
        <v>768</v>
      </c>
      <c r="C108" s="80" t="s">
        <v>407</v>
      </c>
      <c r="D108" s="80" t="s">
        <v>638</v>
      </c>
      <c r="E108" s="81" t="s">
        <v>644</v>
      </c>
      <c r="F108" s="81" t="s">
        <v>670</v>
      </c>
      <c r="G108" s="80">
        <v>200</v>
      </c>
      <c r="H108" s="82">
        <v>500500</v>
      </c>
      <c r="I108" s="71"/>
      <c r="J108" s="71">
        <f t="shared" si="4"/>
        <v>500500</v>
      </c>
      <c r="K108" s="82">
        <v>500500</v>
      </c>
      <c r="L108" s="71"/>
      <c r="M108" s="71">
        <f t="shared" si="5"/>
        <v>500500</v>
      </c>
    </row>
    <row r="109" spans="2:13" s="64" customFormat="1" hidden="1">
      <c r="B109" s="93" t="s">
        <v>899</v>
      </c>
      <c r="C109" s="69" t="s">
        <v>407</v>
      </c>
      <c r="D109" s="69" t="s">
        <v>638</v>
      </c>
      <c r="E109" s="70" t="s">
        <v>644</v>
      </c>
      <c r="F109" s="70" t="s">
        <v>671</v>
      </c>
      <c r="G109" s="69"/>
      <c r="H109" s="71">
        <f>H111+H110</f>
        <v>0</v>
      </c>
      <c r="I109" s="71">
        <f>I111+I110</f>
        <v>0</v>
      </c>
      <c r="J109" s="71">
        <f t="shared" si="4"/>
        <v>0</v>
      </c>
      <c r="K109" s="71">
        <f>K111+K110</f>
        <v>0</v>
      </c>
      <c r="L109" s="71">
        <f>L111+L110</f>
        <v>0</v>
      </c>
      <c r="M109" s="71">
        <f t="shared" si="5"/>
        <v>0</v>
      </c>
    </row>
    <row r="110" spans="2:13" s="64" customFormat="1" ht="24" hidden="1">
      <c r="B110" s="93" t="s">
        <v>768</v>
      </c>
      <c r="C110" s="69" t="s">
        <v>407</v>
      </c>
      <c r="D110" s="69" t="s">
        <v>638</v>
      </c>
      <c r="E110" s="70" t="s">
        <v>644</v>
      </c>
      <c r="F110" s="70" t="s">
        <v>671</v>
      </c>
      <c r="G110" s="69" t="s">
        <v>976</v>
      </c>
      <c r="H110" s="71">
        <v>0</v>
      </c>
      <c r="I110" s="71"/>
      <c r="J110" s="71">
        <f t="shared" si="4"/>
        <v>0</v>
      </c>
      <c r="K110" s="71">
        <v>0</v>
      </c>
      <c r="L110" s="71"/>
      <c r="M110" s="71">
        <f t="shared" si="5"/>
        <v>0</v>
      </c>
    </row>
    <row r="111" spans="2:13" s="64" customFormat="1" hidden="1">
      <c r="B111" s="93" t="s">
        <v>771</v>
      </c>
      <c r="C111" s="69" t="s">
        <v>407</v>
      </c>
      <c r="D111" s="69" t="s">
        <v>638</v>
      </c>
      <c r="E111" s="70" t="s">
        <v>644</v>
      </c>
      <c r="F111" s="70" t="s">
        <v>671</v>
      </c>
      <c r="G111" s="69">
        <v>800</v>
      </c>
      <c r="H111" s="71">
        <v>0</v>
      </c>
      <c r="I111" s="71"/>
      <c r="J111" s="71">
        <f t="shared" si="4"/>
        <v>0</v>
      </c>
      <c r="K111" s="71">
        <v>0</v>
      </c>
      <c r="L111" s="71"/>
      <c r="M111" s="71">
        <f t="shared" si="5"/>
        <v>0</v>
      </c>
    </row>
    <row r="112" spans="2:13" ht="24">
      <c r="B112" s="93" t="s">
        <v>1084</v>
      </c>
      <c r="C112" s="80" t="s">
        <v>407</v>
      </c>
      <c r="D112" s="80" t="s">
        <v>638</v>
      </c>
      <c r="E112" s="81" t="s">
        <v>644</v>
      </c>
      <c r="F112" s="81" t="s">
        <v>1069</v>
      </c>
      <c r="G112" s="80"/>
      <c r="H112" s="82">
        <f>H113+H115+H117</f>
        <v>9000</v>
      </c>
      <c r="I112" s="82">
        <f>I113+I115+I117</f>
        <v>12300</v>
      </c>
      <c r="J112" s="71">
        <f t="shared" si="4"/>
        <v>21300</v>
      </c>
      <c r="K112" s="82">
        <f>K113+K115+K117</f>
        <v>9000</v>
      </c>
      <c r="L112" s="82">
        <f>L113+L115+L117</f>
        <v>12300</v>
      </c>
      <c r="M112" s="71">
        <f t="shared" si="5"/>
        <v>21300</v>
      </c>
    </row>
    <row r="113" spans="2:13" ht="27.75" customHeight="1">
      <c r="B113" s="93" t="s">
        <v>1085</v>
      </c>
      <c r="C113" s="80" t="s">
        <v>407</v>
      </c>
      <c r="D113" s="80" t="s">
        <v>638</v>
      </c>
      <c r="E113" s="81" t="s">
        <v>644</v>
      </c>
      <c r="F113" s="81" t="s">
        <v>1068</v>
      </c>
      <c r="G113" s="80"/>
      <c r="H113" s="82">
        <f>H114</f>
        <v>9000</v>
      </c>
      <c r="I113" s="82">
        <f>I114</f>
        <v>0</v>
      </c>
      <c r="J113" s="71">
        <f t="shared" si="4"/>
        <v>9000</v>
      </c>
      <c r="K113" s="82">
        <f>K114</f>
        <v>9000</v>
      </c>
      <c r="L113" s="82">
        <f>L114</f>
        <v>0</v>
      </c>
      <c r="M113" s="71">
        <f t="shared" si="5"/>
        <v>9000</v>
      </c>
    </row>
    <row r="114" spans="2:13" ht="24">
      <c r="B114" s="93" t="s">
        <v>768</v>
      </c>
      <c r="C114" s="80" t="s">
        <v>407</v>
      </c>
      <c r="D114" s="80" t="s">
        <v>638</v>
      </c>
      <c r="E114" s="81" t="s">
        <v>644</v>
      </c>
      <c r="F114" s="81" t="s">
        <v>1068</v>
      </c>
      <c r="G114" s="80" t="s">
        <v>976</v>
      </c>
      <c r="H114" s="82">
        <v>9000</v>
      </c>
      <c r="I114" s="71"/>
      <c r="J114" s="71">
        <f t="shared" si="4"/>
        <v>9000</v>
      </c>
      <c r="K114" s="82">
        <v>9000</v>
      </c>
      <c r="L114" s="71"/>
      <c r="M114" s="71">
        <f t="shared" si="5"/>
        <v>9000</v>
      </c>
    </row>
    <row r="115" spans="2:13" ht="36">
      <c r="B115" s="93" t="s">
        <v>1105</v>
      </c>
      <c r="C115" s="80" t="s">
        <v>407</v>
      </c>
      <c r="D115" s="80" t="s">
        <v>638</v>
      </c>
      <c r="E115" s="81" t="s">
        <v>644</v>
      </c>
      <c r="F115" s="81" t="s">
        <v>1071</v>
      </c>
      <c r="G115" s="80"/>
      <c r="H115" s="82">
        <f>H116</f>
        <v>0</v>
      </c>
      <c r="I115" s="82">
        <f>I116</f>
        <v>10300</v>
      </c>
      <c r="J115" s="71">
        <f t="shared" si="4"/>
        <v>10300</v>
      </c>
      <c r="K115" s="82">
        <f>K116</f>
        <v>0</v>
      </c>
      <c r="L115" s="82">
        <f>L116</f>
        <v>10300</v>
      </c>
      <c r="M115" s="71">
        <f t="shared" si="5"/>
        <v>10300</v>
      </c>
    </row>
    <row r="116" spans="2:13">
      <c r="B116" s="93" t="s">
        <v>773</v>
      </c>
      <c r="C116" s="80" t="s">
        <v>407</v>
      </c>
      <c r="D116" s="80" t="s">
        <v>638</v>
      </c>
      <c r="E116" s="81" t="s">
        <v>644</v>
      </c>
      <c r="F116" s="81" t="s">
        <v>1071</v>
      </c>
      <c r="G116" s="80" t="s">
        <v>1004</v>
      </c>
      <c r="H116" s="82">
        <v>0</v>
      </c>
      <c r="I116" s="82">
        <f>10300</f>
        <v>10300</v>
      </c>
      <c r="J116" s="71">
        <f t="shared" si="4"/>
        <v>10300</v>
      </c>
      <c r="K116" s="82">
        <v>0</v>
      </c>
      <c r="L116" s="82">
        <f>10300</f>
        <v>10300</v>
      </c>
      <c r="M116" s="71">
        <f t="shared" si="5"/>
        <v>10300</v>
      </c>
    </row>
    <row r="117" spans="2:13" ht="36">
      <c r="B117" s="93" t="s">
        <v>1105</v>
      </c>
      <c r="C117" s="80" t="s">
        <v>407</v>
      </c>
      <c r="D117" s="80" t="s">
        <v>638</v>
      </c>
      <c r="E117" s="81" t="s">
        <v>644</v>
      </c>
      <c r="F117" s="81" t="s">
        <v>1072</v>
      </c>
      <c r="G117" s="80"/>
      <c r="H117" s="82">
        <f>H118</f>
        <v>0</v>
      </c>
      <c r="I117" s="82">
        <f>I118</f>
        <v>2000</v>
      </c>
      <c r="J117" s="71">
        <f t="shared" si="4"/>
        <v>2000</v>
      </c>
      <c r="K117" s="82">
        <f>K118</f>
        <v>0</v>
      </c>
      <c r="L117" s="82">
        <f>L118</f>
        <v>2000</v>
      </c>
      <c r="M117" s="71">
        <f t="shared" si="5"/>
        <v>2000</v>
      </c>
    </row>
    <row r="118" spans="2:13">
      <c r="B118" s="93" t="s">
        <v>773</v>
      </c>
      <c r="C118" s="80" t="s">
        <v>407</v>
      </c>
      <c r="D118" s="80" t="s">
        <v>638</v>
      </c>
      <c r="E118" s="81" t="s">
        <v>644</v>
      </c>
      <c r="F118" s="81" t="s">
        <v>1072</v>
      </c>
      <c r="G118" s="80" t="s">
        <v>1004</v>
      </c>
      <c r="H118" s="82">
        <v>0</v>
      </c>
      <c r="I118" s="71">
        <v>2000</v>
      </c>
      <c r="J118" s="71">
        <f t="shared" si="4"/>
        <v>2000</v>
      </c>
      <c r="K118" s="82">
        <v>0</v>
      </c>
      <c r="L118" s="71">
        <v>2000</v>
      </c>
      <c r="M118" s="71">
        <f t="shared" si="5"/>
        <v>2000</v>
      </c>
    </row>
    <row r="119" spans="2:13" s="64" customFormat="1" ht="24" hidden="1">
      <c r="B119" s="93" t="s">
        <v>917</v>
      </c>
      <c r="C119" s="69" t="s">
        <v>407</v>
      </c>
      <c r="D119" s="69" t="s">
        <v>638</v>
      </c>
      <c r="E119" s="70" t="s">
        <v>644</v>
      </c>
      <c r="F119" s="70" t="s">
        <v>741</v>
      </c>
      <c r="G119" s="69"/>
      <c r="H119" s="71">
        <f>H120</f>
        <v>0</v>
      </c>
      <c r="I119" s="71">
        <f>I120</f>
        <v>0</v>
      </c>
      <c r="J119" s="71">
        <f t="shared" si="4"/>
        <v>0</v>
      </c>
      <c r="K119" s="71">
        <f>K120</f>
        <v>0</v>
      </c>
      <c r="L119" s="71">
        <f>L120</f>
        <v>0</v>
      </c>
      <c r="M119" s="71">
        <f t="shared" si="5"/>
        <v>0</v>
      </c>
    </row>
    <row r="120" spans="2:13" s="64" customFormat="1" ht="24" hidden="1">
      <c r="B120" s="93" t="s">
        <v>918</v>
      </c>
      <c r="C120" s="69" t="s">
        <v>407</v>
      </c>
      <c r="D120" s="69" t="s">
        <v>638</v>
      </c>
      <c r="E120" s="70" t="s">
        <v>644</v>
      </c>
      <c r="F120" s="70" t="s">
        <v>672</v>
      </c>
      <c r="G120" s="69"/>
      <c r="H120" s="71">
        <f>H121</f>
        <v>0</v>
      </c>
      <c r="I120" s="71">
        <f>I121</f>
        <v>0</v>
      </c>
      <c r="J120" s="71">
        <f t="shared" si="4"/>
        <v>0</v>
      </c>
      <c r="K120" s="71">
        <f>K121</f>
        <v>0</v>
      </c>
      <c r="L120" s="71">
        <f>L121</f>
        <v>0</v>
      </c>
      <c r="M120" s="71">
        <f t="shared" si="5"/>
        <v>0</v>
      </c>
    </row>
    <row r="121" spans="2:13" s="64" customFormat="1" ht="24" hidden="1">
      <c r="B121" s="93" t="s">
        <v>768</v>
      </c>
      <c r="C121" s="69" t="s">
        <v>407</v>
      </c>
      <c r="D121" s="69" t="s">
        <v>638</v>
      </c>
      <c r="E121" s="70" t="s">
        <v>644</v>
      </c>
      <c r="F121" s="70" t="s">
        <v>672</v>
      </c>
      <c r="G121" s="69">
        <v>200</v>
      </c>
      <c r="H121" s="71">
        <v>0</v>
      </c>
      <c r="I121" s="100"/>
      <c r="J121" s="71">
        <f t="shared" si="4"/>
        <v>0</v>
      </c>
      <c r="K121" s="71">
        <v>0</v>
      </c>
      <c r="L121" s="100"/>
      <c r="M121" s="71">
        <f t="shared" si="5"/>
        <v>0</v>
      </c>
    </row>
    <row r="122" spans="2:13">
      <c r="B122" s="93" t="s">
        <v>810</v>
      </c>
      <c r="C122" s="80" t="s">
        <v>407</v>
      </c>
      <c r="D122" s="80" t="s">
        <v>638</v>
      </c>
      <c r="E122" s="81" t="s">
        <v>644</v>
      </c>
      <c r="F122" s="81" t="s">
        <v>785</v>
      </c>
      <c r="G122" s="80"/>
      <c r="H122" s="82">
        <f>H123+H125+H127+H130</f>
        <v>222300</v>
      </c>
      <c r="I122" s="71">
        <f>I123+I125+I127</f>
        <v>0</v>
      </c>
      <c r="J122" s="71">
        <f t="shared" si="4"/>
        <v>222300</v>
      </c>
      <c r="K122" s="82">
        <f>K123+K125+K127+K130</f>
        <v>222300</v>
      </c>
      <c r="L122" s="71">
        <f>L123+L125+L127</f>
        <v>0</v>
      </c>
      <c r="M122" s="71">
        <f t="shared" si="5"/>
        <v>222300</v>
      </c>
    </row>
    <row r="123" spans="2:13" ht="24">
      <c r="B123" s="93" t="s">
        <v>946</v>
      </c>
      <c r="C123" s="80" t="s">
        <v>407</v>
      </c>
      <c r="D123" s="80" t="s">
        <v>638</v>
      </c>
      <c r="E123" s="81" t="s">
        <v>644</v>
      </c>
      <c r="F123" s="81" t="s">
        <v>673</v>
      </c>
      <c r="G123" s="80"/>
      <c r="H123" s="82">
        <f>H124</f>
        <v>100</v>
      </c>
      <c r="I123" s="71">
        <f>I124</f>
        <v>0</v>
      </c>
      <c r="J123" s="71">
        <f t="shared" si="4"/>
        <v>100</v>
      </c>
      <c r="K123" s="82">
        <f>K124</f>
        <v>100</v>
      </c>
      <c r="L123" s="71">
        <f>L124</f>
        <v>0</v>
      </c>
      <c r="M123" s="71">
        <f t="shared" si="5"/>
        <v>100</v>
      </c>
    </row>
    <row r="124" spans="2:13" ht="24">
      <c r="B124" s="93" t="s">
        <v>768</v>
      </c>
      <c r="C124" s="80" t="s">
        <v>407</v>
      </c>
      <c r="D124" s="80" t="s">
        <v>638</v>
      </c>
      <c r="E124" s="81" t="s">
        <v>644</v>
      </c>
      <c r="F124" s="81" t="s">
        <v>673</v>
      </c>
      <c r="G124" s="80">
        <v>200</v>
      </c>
      <c r="H124" s="82">
        <v>100</v>
      </c>
      <c r="I124" s="71"/>
      <c r="J124" s="71">
        <f t="shared" si="4"/>
        <v>100</v>
      </c>
      <c r="K124" s="82">
        <v>100</v>
      </c>
      <c r="L124" s="71"/>
      <c r="M124" s="71">
        <f t="shared" si="5"/>
        <v>100</v>
      </c>
    </row>
    <row r="125" spans="2:13" ht="24">
      <c r="B125" s="93" t="s">
        <v>948</v>
      </c>
      <c r="C125" s="80" t="s">
        <v>407</v>
      </c>
      <c r="D125" s="80" t="s">
        <v>638</v>
      </c>
      <c r="E125" s="81" t="s">
        <v>644</v>
      </c>
      <c r="F125" s="81" t="s">
        <v>674</v>
      </c>
      <c r="G125" s="80"/>
      <c r="H125" s="82">
        <f>H126</f>
        <v>59600</v>
      </c>
      <c r="I125" s="71">
        <f>I126</f>
        <v>0</v>
      </c>
      <c r="J125" s="71">
        <f t="shared" si="4"/>
        <v>59600</v>
      </c>
      <c r="K125" s="82">
        <f>K126</f>
        <v>59600</v>
      </c>
      <c r="L125" s="71">
        <f>L126</f>
        <v>0</v>
      </c>
      <c r="M125" s="71">
        <f t="shared" si="5"/>
        <v>59600</v>
      </c>
    </row>
    <row r="126" spans="2:13" ht="24">
      <c r="B126" s="93" t="s">
        <v>768</v>
      </c>
      <c r="C126" s="80" t="s">
        <v>407</v>
      </c>
      <c r="D126" s="80" t="s">
        <v>638</v>
      </c>
      <c r="E126" s="81" t="s">
        <v>644</v>
      </c>
      <c r="F126" s="81" t="s">
        <v>674</v>
      </c>
      <c r="G126" s="80">
        <v>200</v>
      </c>
      <c r="H126" s="82">
        <v>59600</v>
      </c>
      <c r="I126" s="71"/>
      <c r="J126" s="71">
        <f t="shared" si="4"/>
        <v>59600</v>
      </c>
      <c r="K126" s="82">
        <v>59600</v>
      </c>
      <c r="L126" s="71"/>
      <c r="M126" s="71">
        <f t="shared" si="5"/>
        <v>59600</v>
      </c>
    </row>
    <row r="127" spans="2:13" ht="48">
      <c r="B127" s="93" t="s">
        <v>949</v>
      </c>
      <c r="C127" s="80" t="s">
        <v>407</v>
      </c>
      <c r="D127" s="80" t="s">
        <v>638</v>
      </c>
      <c r="E127" s="81" t="s">
        <v>644</v>
      </c>
      <c r="F127" s="81" t="s">
        <v>675</v>
      </c>
      <c r="G127" s="80"/>
      <c r="H127" s="82">
        <f>H128+H129</f>
        <v>162600</v>
      </c>
      <c r="I127" s="71">
        <f>I128+I129</f>
        <v>0</v>
      </c>
      <c r="J127" s="71">
        <f t="shared" si="4"/>
        <v>162600</v>
      </c>
      <c r="K127" s="82">
        <f>K128+K129</f>
        <v>162600</v>
      </c>
      <c r="L127" s="71">
        <f>L128+L129</f>
        <v>0</v>
      </c>
      <c r="M127" s="71">
        <f t="shared" si="5"/>
        <v>162600</v>
      </c>
    </row>
    <row r="128" spans="2:13" ht="48">
      <c r="B128" s="93" t="s">
        <v>767</v>
      </c>
      <c r="C128" s="80" t="s">
        <v>407</v>
      </c>
      <c r="D128" s="80" t="s">
        <v>638</v>
      </c>
      <c r="E128" s="81" t="s">
        <v>644</v>
      </c>
      <c r="F128" s="81" t="s">
        <v>675</v>
      </c>
      <c r="G128" s="80">
        <v>100</v>
      </c>
      <c r="H128" s="82">
        <v>141476</v>
      </c>
      <c r="I128" s="71"/>
      <c r="J128" s="71">
        <f t="shared" si="4"/>
        <v>141476</v>
      </c>
      <c r="K128" s="82">
        <v>141476</v>
      </c>
      <c r="L128" s="71"/>
      <c r="M128" s="71">
        <f t="shared" si="5"/>
        <v>141476</v>
      </c>
    </row>
    <row r="129" spans="1:13" ht="24">
      <c r="B129" s="93" t="s">
        <v>768</v>
      </c>
      <c r="C129" s="80" t="s">
        <v>407</v>
      </c>
      <c r="D129" s="80" t="s">
        <v>638</v>
      </c>
      <c r="E129" s="81" t="s">
        <v>644</v>
      </c>
      <c r="F129" s="81" t="s">
        <v>675</v>
      </c>
      <c r="G129" s="80">
        <v>200</v>
      </c>
      <c r="H129" s="82">
        <v>21124</v>
      </c>
      <c r="I129" s="71">
        <f>-10000+10000</f>
        <v>0</v>
      </c>
      <c r="J129" s="71">
        <f t="shared" si="4"/>
        <v>21124</v>
      </c>
      <c r="K129" s="82">
        <v>21124</v>
      </c>
      <c r="L129" s="71">
        <f>-10000+10000</f>
        <v>0</v>
      </c>
      <c r="M129" s="71">
        <f t="shared" si="5"/>
        <v>21124</v>
      </c>
    </row>
    <row r="130" spans="1:13" s="64" customFormat="1" ht="24" hidden="1">
      <c r="B130" s="93" t="s">
        <v>814</v>
      </c>
      <c r="C130" s="69" t="s">
        <v>407</v>
      </c>
      <c r="D130" s="69" t="s">
        <v>638</v>
      </c>
      <c r="E130" s="70" t="s">
        <v>644</v>
      </c>
      <c r="F130" s="70" t="s">
        <v>658</v>
      </c>
      <c r="G130" s="69"/>
      <c r="H130" s="71">
        <f>H131</f>
        <v>0</v>
      </c>
      <c r="I130" s="71"/>
      <c r="J130" s="71">
        <f t="shared" si="4"/>
        <v>0</v>
      </c>
      <c r="K130" s="71">
        <f>K131</f>
        <v>0</v>
      </c>
      <c r="L130" s="71"/>
      <c r="M130" s="71">
        <f t="shared" si="5"/>
        <v>0</v>
      </c>
    </row>
    <row r="131" spans="1:13" s="64" customFormat="1" ht="48" hidden="1">
      <c r="B131" s="93" t="s">
        <v>767</v>
      </c>
      <c r="C131" s="69" t="s">
        <v>407</v>
      </c>
      <c r="D131" s="69" t="s">
        <v>638</v>
      </c>
      <c r="E131" s="70" t="s">
        <v>644</v>
      </c>
      <c r="F131" s="70" t="s">
        <v>658</v>
      </c>
      <c r="G131" s="69" t="s">
        <v>735</v>
      </c>
      <c r="H131" s="71">
        <v>0</v>
      </c>
      <c r="I131" s="71"/>
      <c r="J131" s="71">
        <f t="shared" si="4"/>
        <v>0</v>
      </c>
      <c r="K131" s="71">
        <v>0</v>
      </c>
      <c r="L131" s="71"/>
      <c r="M131" s="71">
        <f t="shared" si="5"/>
        <v>0</v>
      </c>
    </row>
    <row r="132" spans="1:13">
      <c r="B132" s="93" t="s">
        <v>960</v>
      </c>
      <c r="C132" s="80" t="s">
        <v>407</v>
      </c>
      <c r="D132" s="80" t="s">
        <v>640</v>
      </c>
      <c r="E132" s="81"/>
      <c r="F132" s="81"/>
      <c r="G132" s="80"/>
      <c r="H132" s="82">
        <f>H133+H141</f>
        <v>1371200</v>
      </c>
      <c r="I132" s="71">
        <f>I133+I141</f>
        <v>-12300</v>
      </c>
      <c r="J132" s="71">
        <f t="shared" si="4"/>
        <v>1358900</v>
      </c>
      <c r="K132" s="82">
        <f>K133+K141</f>
        <v>1371200</v>
      </c>
      <c r="L132" s="71">
        <f>L133+L141</f>
        <v>-12300</v>
      </c>
      <c r="M132" s="71">
        <f t="shared" si="5"/>
        <v>1358900</v>
      </c>
    </row>
    <row r="133" spans="1:13" ht="24">
      <c r="B133" s="93" t="s">
        <v>951</v>
      </c>
      <c r="C133" s="80" t="s">
        <v>407</v>
      </c>
      <c r="D133" s="80" t="s">
        <v>640</v>
      </c>
      <c r="E133" s="81" t="s">
        <v>645</v>
      </c>
      <c r="F133" s="81"/>
      <c r="G133" s="80"/>
      <c r="H133" s="82">
        <f>H134</f>
        <v>1338900</v>
      </c>
      <c r="I133" s="71">
        <f>I134</f>
        <v>0</v>
      </c>
      <c r="J133" s="71">
        <f t="shared" si="4"/>
        <v>1338900</v>
      </c>
      <c r="K133" s="82">
        <f>K134</f>
        <v>1338900</v>
      </c>
      <c r="L133" s="71">
        <f>L134</f>
        <v>0</v>
      </c>
      <c r="M133" s="71">
        <f t="shared" si="5"/>
        <v>1338900</v>
      </c>
    </row>
    <row r="134" spans="1:13" ht="24">
      <c r="B134" s="93" t="s">
        <v>944</v>
      </c>
      <c r="C134" s="80" t="s">
        <v>407</v>
      </c>
      <c r="D134" s="80" t="s">
        <v>640</v>
      </c>
      <c r="E134" s="81" t="s">
        <v>645</v>
      </c>
      <c r="F134" s="81" t="s">
        <v>742</v>
      </c>
      <c r="G134" s="80"/>
      <c r="H134" s="82">
        <f>H138+H135</f>
        <v>1338900</v>
      </c>
      <c r="I134" s="71">
        <f>I138+I135</f>
        <v>0</v>
      </c>
      <c r="J134" s="71">
        <f t="shared" si="4"/>
        <v>1338900</v>
      </c>
      <c r="K134" s="82">
        <f>K138+K135</f>
        <v>1338900</v>
      </c>
      <c r="L134" s="71">
        <f>L138+L135</f>
        <v>0</v>
      </c>
      <c r="M134" s="71">
        <f t="shared" si="5"/>
        <v>1338900</v>
      </c>
    </row>
    <row r="135" spans="1:13" s="64" customFormat="1" ht="24" hidden="1">
      <c r="B135" s="93" t="s">
        <v>989</v>
      </c>
      <c r="C135" s="69" t="s">
        <v>407</v>
      </c>
      <c r="D135" s="69" t="s">
        <v>640</v>
      </c>
      <c r="E135" s="70" t="s">
        <v>645</v>
      </c>
      <c r="F135" s="70" t="s">
        <v>975</v>
      </c>
      <c r="G135" s="69"/>
      <c r="H135" s="71">
        <f>H136+H137</f>
        <v>0</v>
      </c>
      <c r="I135" s="71">
        <f>I136+I137</f>
        <v>0</v>
      </c>
      <c r="J135" s="71">
        <f t="shared" si="4"/>
        <v>0</v>
      </c>
      <c r="K135" s="71">
        <f>K136+K137</f>
        <v>0</v>
      </c>
      <c r="L135" s="71">
        <f>L136+L137</f>
        <v>0</v>
      </c>
      <c r="M135" s="71">
        <f t="shared" si="5"/>
        <v>0</v>
      </c>
    </row>
    <row r="136" spans="1:13" s="64" customFormat="1" ht="24" hidden="1">
      <c r="B136" s="93" t="s">
        <v>768</v>
      </c>
      <c r="C136" s="69" t="s">
        <v>407</v>
      </c>
      <c r="D136" s="69" t="s">
        <v>640</v>
      </c>
      <c r="E136" s="70" t="s">
        <v>645</v>
      </c>
      <c r="F136" s="70" t="s">
        <v>975</v>
      </c>
      <c r="G136" s="69" t="s">
        <v>976</v>
      </c>
      <c r="H136" s="71">
        <v>0</v>
      </c>
      <c r="I136" s="71"/>
      <c r="J136" s="71">
        <f t="shared" si="4"/>
        <v>0</v>
      </c>
      <c r="K136" s="71">
        <v>0</v>
      </c>
      <c r="L136" s="71"/>
      <c r="M136" s="71">
        <f t="shared" si="5"/>
        <v>0</v>
      </c>
    </row>
    <row r="137" spans="1:13" s="64" customFormat="1" hidden="1">
      <c r="B137" s="93" t="s">
        <v>771</v>
      </c>
      <c r="C137" s="69" t="s">
        <v>407</v>
      </c>
      <c r="D137" s="69" t="s">
        <v>640</v>
      </c>
      <c r="E137" s="70" t="s">
        <v>645</v>
      </c>
      <c r="F137" s="70" t="s">
        <v>975</v>
      </c>
      <c r="G137" s="69" t="s">
        <v>972</v>
      </c>
      <c r="H137" s="71">
        <v>0</v>
      </c>
      <c r="I137" s="71"/>
      <c r="J137" s="71">
        <f t="shared" si="4"/>
        <v>0</v>
      </c>
      <c r="K137" s="71">
        <v>0</v>
      </c>
      <c r="L137" s="71"/>
      <c r="M137" s="71">
        <f t="shared" si="5"/>
        <v>0</v>
      </c>
    </row>
    <row r="138" spans="1:13">
      <c r="B138" s="93" t="s">
        <v>945</v>
      </c>
      <c r="C138" s="80" t="s">
        <v>407</v>
      </c>
      <c r="D138" s="80" t="s">
        <v>640</v>
      </c>
      <c r="E138" s="81" t="s">
        <v>645</v>
      </c>
      <c r="F138" s="81" t="s">
        <v>676</v>
      </c>
      <c r="G138" s="80"/>
      <c r="H138" s="82">
        <f>H139+H140</f>
        <v>1338900</v>
      </c>
      <c r="I138" s="71">
        <f>I139+I140</f>
        <v>0</v>
      </c>
      <c r="J138" s="71">
        <f t="shared" si="4"/>
        <v>1338900</v>
      </c>
      <c r="K138" s="82">
        <f>K139+K140</f>
        <v>1338900</v>
      </c>
      <c r="L138" s="71">
        <f>L139+L140</f>
        <v>0</v>
      </c>
      <c r="M138" s="71">
        <f t="shared" si="5"/>
        <v>1338900</v>
      </c>
    </row>
    <row r="139" spans="1:13" ht="48">
      <c r="B139" s="93" t="s">
        <v>767</v>
      </c>
      <c r="C139" s="80" t="s">
        <v>407</v>
      </c>
      <c r="D139" s="80" t="s">
        <v>640</v>
      </c>
      <c r="E139" s="81" t="s">
        <v>645</v>
      </c>
      <c r="F139" s="81" t="s">
        <v>676</v>
      </c>
      <c r="G139" s="80">
        <v>100</v>
      </c>
      <c r="H139" s="82">
        <v>1064500</v>
      </c>
      <c r="I139" s="71"/>
      <c r="J139" s="71">
        <f t="shared" si="4"/>
        <v>1064500</v>
      </c>
      <c r="K139" s="82">
        <v>1064500</v>
      </c>
      <c r="L139" s="71"/>
      <c r="M139" s="71">
        <f t="shared" si="5"/>
        <v>1064500</v>
      </c>
    </row>
    <row r="140" spans="1:13" ht="24">
      <c r="B140" s="93" t="s">
        <v>768</v>
      </c>
      <c r="C140" s="80" t="s">
        <v>407</v>
      </c>
      <c r="D140" s="80" t="s">
        <v>640</v>
      </c>
      <c r="E140" s="81" t="s">
        <v>645</v>
      </c>
      <c r="F140" s="81" t="s">
        <v>676</v>
      </c>
      <c r="G140" s="80">
        <v>200</v>
      </c>
      <c r="H140" s="82">
        <v>274400</v>
      </c>
      <c r="I140" s="71"/>
      <c r="J140" s="71">
        <f t="shared" si="4"/>
        <v>274400</v>
      </c>
      <c r="K140" s="82">
        <v>274400</v>
      </c>
      <c r="L140" s="71"/>
      <c r="M140" s="71">
        <f t="shared" si="5"/>
        <v>274400</v>
      </c>
    </row>
    <row r="141" spans="1:13" ht="24">
      <c r="A141" s="83"/>
      <c r="B141" s="93" t="s">
        <v>1036</v>
      </c>
      <c r="C141" s="80" t="s">
        <v>407</v>
      </c>
      <c r="D141" s="80" t="s">
        <v>640</v>
      </c>
      <c r="E141" s="81" t="s">
        <v>646</v>
      </c>
      <c r="F141" s="81"/>
      <c r="G141" s="80"/>
      <c r="H141" s="82">
        <f>H142+H152+H149</f>
        <v>32300</v>
      </c>
      <c r="I141" s="82">
        <f>I142+I152+I149</f>
        <v>-12300</v>
      </c>
      <c r="J141" s="71">
        <f t="shared" si="4"/>
        <v>20000</v>
      </c>
      <c r="K141" s="82">
        <f>K142+K152+K149</f>
        <v>32300</v>
      </c>
      <c r="L141" s="82">
        <f>L142+L152+L149</f>
        <v>-12300</v>
      </c>
      <c r="M141" s="71">
        <f t="shared" si="5"/>
        <v>20000</v>
      </c>
    </row>
    <row r="142" spans="1:13" s="64" customFormat="1" ht="24" hidden="1">
      <c r="A142" s="67"/>
      <c r="B142" s="93" t="s">
        <v>891</v>
      </c>
      <c r="C142" s="69" t="s">
        <v>407</v>
      </c>
      <c r="D142" s="69" t="s">
        <v>640</v>
      </c>
      <c r="E142" s="70" t="s">
        <v>646</v>
      </c>
      <c r="F142" s="70" t="s">
        <v>739</v>
      </c>
      <c r="G142" s="69"/>
      <c r="H142" s="71">
        <f>H143+H145+H147</f>
        <v>0</v>
      </c>
      <c r="I142" s="71">
        <f>I143+I145+I147</f>
        <v>0</v>
      </c>
      <c r="J142" s="71">
        <f t="shared" si="4"/>
        <v>0</v>
      </c>
      <c r="K142" s="71">
        <f>K143+K145+K147</f>
        <v>0</v>
      </c>
      <c r="L142" s="71">
        <f>L143+L145+L147</f>
        <v>0</v>
      </c>
      <c r="M142" s="71">
        <f t="shared" si="5"/>
        <v>0</v>
      </c>
    </row>
    <row r="143" spans="1:13" s="64" customFormat="1" hidden="1">
      <c r="A143" s="67"/>
      <c r="B143" s="93" t="s">
        <v>895</v>
      </c>
      <c r="C143" s="69" t="s">
        <v>407</v>
      </c>
      <c r="D143" s="69" t="s">
        <v>640</v>
      </c>
      <c r="E143" s="70" t="s">
        <v>646</v>
      </c>
      <c r="F143" s="70" t="s">
        <v>677</v>
      </c>
      <c r="G143" s="69"/>
      <c r="H143" s="71">
        <f>H144</f>
        <v>0</v>
      </c>
      <c r="I143" s="71">
        <f>I144</f>
        <v>0</v>
      </c>
      <c r="J143" s="71">
        <f t="shared" si="4"/>
        <v>0</v>
      </c>
      <c r="K143" s="71">
        <f>K144</f>
        <v>0</v>
      </c>
      <c r="L143" s="71">
        <f>L144</f>
        <v>0</v>
      </c>
      <c r="M143" s="71">
        <f t="shared" si="5"/>
        <v>0</v>
      </c>
    </row>
    <row r="144" spans="1:13" s="64" customFormat="1" ht="24" hidden="1">
      <c r="A144" s="67"/>
      <c r="B144" s="93" t="s">
        <v>768</v>
      </c>
      <c r="C144" s="69" t="s">
        <v>407</v>
      </c>
      <c r="D144" s="69" t="s">
        <v>640</v>
      </c>
      <c r="E144" s="70" t="s">
        <v>646</v>
      </c>
      <c r="F144" s="70" t="s">
        <v>677</v>
      </c>
      <c r="G144" s="69">
        <v>200</v>
      </c>
      <c r="H144" s="71">
        <v>0</v>
      </c>
      <c r="I144" s="71"/>
      <c r="J144" s="71">
        <f t="shared" si="4"/>
        <v>0</v>
      </c>
      <c r="K144" s="71">
        <v>0</v>
      </c>
      <c r="L144" s="71"/>
      <c r="M144" s="71">
        <f t="shared" si="5"/>
        <v>0</v>
      </c>
    </row>
    <row r="145" spans="1:13" s="64" customFormat="1" ht="36" hidden="1">
      <c r="A145" s="67"/>
      <c r="B145" s="93" t="s">
        <v>896</v>
      </c>
      <c r="C145" s="69" t="s">
        <v>407</v>
      </c>
      <c r="D145" s="69" t="s">
        <v>640</v>
      </c>
      <c r="E145" s="70" t="s">
        <v>646</v>
      </c>
      <c r="F145" s="70" t="s">
        <v>678</v>
      </c>
      <c r="G145" s="69"/>
      <c r="H145" s="71">
        <f>H146</f>
        <v>0</v>
      </c>
      <c r="I145" s="71">
        <f>I146</f>
        <v>0</v>
      </c>
      <c r="J145" s="71">
        <f t="shared" si="4"/>
        <v>0</v>
      </c>
      <c r="K145" s="71">
        <f>K146</f>
        <v>0</v>
      </c>
      <c r="L145" s="71">
        <f>L146</f>
        <v>0</v>
      </c>
      <c r="M145" s="71">
        <f t="shared" si="5"/>
        <v>0</v>
      </c>
    </row>
    <row r="146" spans="1:13" s="64" customFormat="1" hidden="1">
      <c r="A146" s="67"/>
      <c r="B146" s="93" t="s">
        <v>773</v>
      </c>
      <c r="C146" s="69" t="s">
        <v>407</v>
      </c>
      <c r="D146" s="69" t="s">
        <v>640</v>
      </c>
      <c r="E146" s="70" t="s">
        <v>646</v>
      </c>
      <c r="F146" s="70" t="s">
        <v>678</v>
      </c>
      <c r="G146" s="69">
        <v>300</v>
      </c>
      <c r="H146" s="71">
        <v>0</v>
      </c>
      <c r="I146" s="71"/>
      <c r="J146" s="71">
        <f t="shared" si="4"/>
        <v>0</v>
      </c>
      <c r="K146" s="71">
        <v>0</v>
      </c>
      <c r="L146" s="71"/>
      <c r="M146" s="71">
        <f t="shared" si="5"/>
        <v>0</v>
      </c>
    </row>
    <row r="147" spans="1:13" s="64" customFormat="1" ht="36" hidden="1">
      <c r="A147" s="67"/>
      <c r="B147" s="93" t="s">
        <v>896</v>
      </c>
      <c r="C147" s="69" t="s">
        <v>407</v>
      </c>
      <c r="D147" s="69" t="s">
        <v>640</v>
      </c>
      <c r="E147" s="70" t="s">
        <v>646</v>
      </c>
      <c r="F147" s="70" t="s">
        <v>679</v>
      </c>
      <c r="G147" s="69"/>
      <c r="H147" s="71">
        <f>H148</f>
        <v>0</v>
      </c>
      <c r="I147" s="71">
        <f>I148</f>
        <v>0</v>
      </c>
      <c r="J147" s="71">
        <f t="shared" si="4"/>
        <v>0</v>
      </c>
      <c r="K147" s="71">
        <f>K148</f>
        <v>0</v>
      </c>
      <c r="L147" s="71">
        <f>L148</f>
        <v>0</v>
      </c>
      <c r="M147" s="71">
        <f t="shared" si="5"/>
        <v>0</v>
      </c>
    </row>
    <row r="148" spans="1:13" s="64" customFormat="1" hidden="1">
      <c r="A148" s="67"/>
      <c r="B148" s="93" t="s">
        <v>773</v>
      </c>
      <c r="C148" s="69" t="s">
        <v>407</v>
      </c>
      <c r="D148" s="69" t="s">
        <v>640</v>
      </c>
      <c r="E148" s="70" t="s">
        <v>646</v>
      </c>
      <c r="F148" s="70" t="s">
        <v>679</v>
      </c>
      <c r="G148" s="69">
        <v>300</v>
      </c>
      <c r="H148" s="71">
        <v>0</v>
      </c>
      <c r="I148" s="71"/>
      <c r="J148" s="71">
        <f t="shared" si="4"/>
        <v>0</v>
      </c>
      <c r="K148" s="71">
        <v>0</v>
      </c>
      <c r="L148" s="71"/>
      <c r="M148" s="71">
        <f t="shared" si="5"/>
        <v>0</v>
      </c>
    </row>
    <row r="149" spans="1:13" s="64" customFormat="1">
      <c r="A149" s="67"/>
      <c r="B149" s="93" t="s">
        <v>1103</v>
      </c>
      <c r="C149" s="69" t="s">
        <v>407</v>
      </c>
      <c r="D149" s="69" t="s">
        <v>640</v>
      </c>
      <c r="E149" s="70" t="s">
        <v>646</v>
      </c>
      <c r="F149" s="81" t="s">
        <v>1101</v>
      </c>
      <c r="G149" s="69"/>
      <c r="H149" s="71">
        <f>H150</f>
        <v>0</v>
      </c>
      <c r="I149" s="71">
        <f>I150</f>
        <v>10000</v>
      </c>
      <c r="J149" s="71">
        <f t="shared" si="4"/>
        <v>10000</v>
      </c>
      <c r="K149" s="71">
        <f>K150</f>
        <v>0</v>
      </c>
      <c r="L149" s="71">
        <f>L150</f>
        <v>10000</v>
      </c>
      <c r="M149" s="71">
        <f t="shared" si="5"/>
        <v>10000</v>
      </c>
    </row>
    <row r="150" spans="1:13" s="64" customFormat="1" ht="36">
      <c r="A150" s="67"/>
      <c r="B150" s="93" t="s">
        <v>1104</v>
      </c>
      <c r="C150" s="69" t="s">
        <v>407</v>
      </c>
      <c r="D150" s="69" t="s">
        <v>640</v>
      </c>
      <c r="E150" s="70" t="s">
        <v>646</v>
      </c>
      <c r="F150" s="81" t="s">
        <v>1102</v>
      </c>
      <c r="G150" s="69"/>
      <c r="H150" s="71">
        <f>H151</f>
        <v>0</v>
      </c>
      <c r="I150" s="71">
        <f>I151</f>
        <v>10000</v>
      </c>
      <c r="J150" s="71">
        <f t="shared" si="4"/>
        <v>10000</v>
      </c>
      <c r="K150" s="71">
        <f>K151</f>
        <v>0</v>
      </c>
      <c r="L150" s="71">
        <f>L151</f>
        <v>10000</v>
      </c>
      <c r="M150" s="71">
        <f t="shared" si="5"/>
        <v>10000</v>
      </c>
    </row>
    <row r="151" spans="1:13" s="64" customFormat="1" ht="24">
      <c r="A151" s="67"/>
      <c r="B151" s="93" t="s">
        <v>768</v>
      </c>
      <c r="C151" s="69" t="s">
        <v>407</v>
      </c>
      <c r="D151" s="69" t="s">
        <v>640</v>
      </c>
      <c r="E151" s="70" t="s">
        <v>646</v>
      </c>
      <c r="F151" s="81" t="s">
        <v>1102</v>
      </c>
      <c r="G151" s="69" t="s">
        <v>976</v>
      </c>
      <c r="H151" s="71">
        <v>0</v>
      </c>
      <c r="I151" s="71">
        <v>10000</v>
      </c>
      <c r="J151" s="71">
        <f t="shared" si="4"/>
        <v>10000</v>
      </c>
      <c r="K151" s="71">
        <v>0</v>
      </c>
      <c r="L151" s="71">
        <v>10000</v>
      </c>
      <c r="M151" s="71">
        <f t="shared" si="5"/>
        <v>10000</v>
      </c>
    </row>
    <row r="152" spans="1:13" ht="24">
      <c r="A152" s="83"/>
      <c r="B152" s="93" t="s">
        <v>1084</v>
      </c>
      <c r="C152" s="80" t="s">
        <v>407</v>
      </c>
      <c r="D152" s="80" t="s">
        <v>640</v>
      </c>
      <c r="E152" s="81" t="s">
        <v>646</v>
      </c>
      <c r="F152" s="81" t="s">
        <v>1069</v>
      </c>
      <c r="G152" s="80"/>
      <c r="H152" s="82">
        <f>H153+H155+H157</f>
        <v>32300</v>
      </c>
      <c r="I152" s="82">
        <f>I153+I155+I157</f>
        <v>-22300</v>
      </c>
      <c r="J152" s="71">
        <f t="shared" si="4"/>
        <v>10000</v>
      </c>
      <c r="K152" s="82">
        <f>K153+K155+K157</f>
        <v>32300</v>
      </c>
      <c r="L152" s="82">
        <f>L153+L155+L157</f>
        <v>-22300</v>
      </c>
      <c r="M152" s="71">
        <f t="shared" si="5"/>
        <v>10000</v>
      </c>
    </row>
    <row r="153" spans="1:13" ht="24">
      <c r="A153" s="83"/>
      <c r="B153" s="93" t="s">
        <v>1086</v>
      </c>
      <c r="C153" s="80" t="s">
        <v>407</v>
      </c>
      <c r="D153" s="80" t="s">
        <v>640</v>
      </c>
      <c r="E153" s="81" t="s">
        <v>646</v>
      </c>
      <c r="F153" s="81" t="s">
        <v>1070</v>
      </c>
      <c r="G153" s="80"/>
      <c r="H153" s="82">
        <f>H154</f>
        <v>20000</v>
      </c>
      <c r="I153" s="82">
        <f>I154</f>
        <v>-10000</v>
      </c>
      <c r="J153" s="71">
        <f t="shared" si="4"/>
        <v>10000</v>
      </c>
      <c r="K153" s="82">
        <f>K154</f>
        <v>20000</v>
      </c>
      <c r="L153" s="82">
        <f>L154</f>
        <v>-10000</v>
      </c>
      <c r="M153" s="71">
        <f t="shared" si="5"/>
        <v>10000</v>
      </c>
    </row>
    <row r="154" spans="1:13" ht="24">
      <c r="A154" s="83"/>
      <c r="B154" s="93" t="s">
        <v>768</v>
      </c>
      <c r="C154" s="80" t="s">
        <v>407</v>
      </c>
      <c r="D154" s="80" t="s">
        <v>640</v>
      </c>
      <c r="E154" s="81" t="s">
        <v>646</v>
      </c>
      <c r="F154" s="81" t="s">
        <v>1070</v>
      </c>
      <c r="G154" s="80" t="s">
        <v>976</v>
      </c>
      <c r="H154" s="82">
        <v>20000</v>
      </c>
      <c r="I154" s="71">
        <v>-10000</v>
      </c>
      <c r="J154" s="71">
        <f t="shared" si="4"/>
        <v>10000</v>
      </c>
      <c r="K154" s="82">
        <v>20000</v>
      </c>
      <c r="L154" s="71">
        <v>-10000</v>
      </c>
      <c r="M154" s="71">
        <f t="shared" si="5"/>
        <v>10000</v>
      </c>
    </row>
    <row r="155" spans="1:13" ht="36">
      <c r="A155" s="83"/>
      <c r="B155" s="93" t="s">
        <v>896</v>
      </c>
      <c r="C155" s="80" t="s">
        <v>407</v>
      </c>
      <c r="D155" s="80" t="s">
        <v>640</v>
      </c>
      <c r="E155" s="81" t="s">
        <v>646</v>
      </c>
      <c r="F155" s="81" t="s">
        <v>1071</v>
      </c>
      <c r="G155" s="80"/>
      <c r="H155" s="82">
        <f>H156</f>
        <v>10300</v>
      </c>
      <c r="I155" s="82">
        <f>I156</f>
        <v>-10300</v>
      </c>
      <c r="J155" s="71">
        <f t="shared" si="4"/>
        <v>0</v>
      </c>
      <c r="K155" s="82">
        <f>K156</f>
        <v>10300</v>
      </c>
      <c r="L155" s="82">
        <f>L156</f>
        <v>-10300</v>
      </c>
      <c r="M155" s="71">
        <f t="shared" si="5"/>
        <v>0</v>
      </c>
    </row>
    <row r="156" spans="1:13">
      <c r="A156" s="83"/>
      <c r="B156" s="93" t="s">
        <v>773</v>
      </c>
      <c r="C156" s="80" t="s">
        <v>407</v>
      </c>
      <c r="D156" s="80" t="s">
        <v>640</v>
      </c>
      <c r="E156" s="81" t="s">
        <v>646</v>
      </c>
      <c r="F156" s="81" t="s">
        <v>1071</v>
      </c>
      <c r="G156" s="80" t="s">
        <v>1004</v>
      </c>
      <c r="H156" s="82">
        <v>10300</v>
      </c>
      <c r="I156" s="71">
        <v>-10300</v>
      </c>
      <c r="J156" s="71">
        <f t="shared" si="4"/>
        <v>0</v>
      </c>
      <c r="K156" s="82">
        <v>10300</v>
      </c>
      <c r="L156" s="71">
        <v>-10300</v>
      </c>
      <c r="M156" s="71">
        <f t="shared" si="5"/>
        <v>0</v>
      </c>
    </row>
    <row r="157" spans="1:13" ht="36">
      <c r="A157" s="83"/>
      <c r="B157" s="93" t="s">
        <v>896</v>
      </c>
      <c r="C157" s="80" t="s">
        <v>407</v>
      </c>
      <c r="D157" s="80" t="s">
        <v>640</v>
      </c>
      <c r="E157" s="81" t="s">
        <v>646</v>
      </c>
      <c r="F157" s="81" t="s">
        <v>1072</v>
      </c>
      <c r="G157" s="80"/>
      <c r="H157" s="82">
        <f>H158</f>
        <v>2000</v>
      </c>
      <c r="I157" s="82">
        <f>I158</f>
        <v>-2000</v>
      </c>
      <c r="J157" s="71">
        <f t="shared" si="4"/>
        <v>0</v>
      </c>
      <c r="K157" s="82">
        <f>K158</f>
        <v>2000</v>
      </c>
      <c r="L157" s="82">
        <f>L158</f>
        <v>-2000</v>
      </c>
      <c r="M157" s="71">
        <f t="shared" si="5"/>
        <v>0</v>
      </c>
    </row>
    <row r="158" spans="1:13">
      <c r="A158" s="83"/>
      <c r="B158" s="93" t="s">
        <v>773</v>
      </c>
      <c r="C158" s="80" t="s">
        <v>407</v>
      </c>
      <c r="D158" s="80" t="s">
        <v>640</v>
      </c>
      <c r="E158" s="81" t="s">
        <v>646</v>
      </c>
      <c r="F158" s="81" t="s">
        <v>1072</v>
      </c>
      <c r="G158" s="80" t="s">
        <v>1004</v>
      </c>
      <c r="H158" s="82">
        <v>2000</v>
      </c>
      <c r="I158" s="71">
        <v>-2000</v>
      </c>
      <c r="J158" s="71">
        <f t="shared" si="4"/>
        <v>0</v>
      </c>
      <c r="K158" s="82">
        <v>2000</v>
      </c>
      <c r="L158" s="71">
        <v>-2000</v>
      </c>
      <c r="M158" s="71">
        <f t="shared" si="5"/>
        <v>0</v>
      </c>
    </row>
    <row r="159" spans="1:13">
      <c r="A159" s="83"/>
      <c r="B159" s="93" t="s">
        <v>961</v>
      </c>
      <c r="C159" s="80" t="s">
        <v>407</v>
      </c>
      <c r="D159" s="80" t="s">
        <v>641</v>
      </c>
      <c r="E159" s="81"/>
      <c r="F159" s="81"/>
      <c r="G159" s="80"/>
      <c r="H159" s="82">
        <f>H160+H179+H184</f>
        <v>15083700</v>
      </c>
      <c r="I159" s="71">
        <f>I160+I179+I184</f>
        <v>33900</v>
      </c>
      <c r="J159" s="71">
        <f t="shared" ref="J159:J222" si="6">H159+I159</f>
        <v>15117600</v>
      </c>
      <c r="K159" s="82">
        <f>K160+K179+K184</f>
        <v>14149800</v>
      </c>
      <c r="L159" s="71">
        <f>L160+L179+L184</f>
        <v>698400</v>
      </c>
      <c r="M159" s="71">
        <f t="shared" ref="M159:M222" si="7">K159+L159</f>
        <v>14848200</v>
      </c>
    </row>
    <row r="160" spans="1:13">
      <c r="A160" s="83"/>
      <c r="B160" s="93" t="s">
        <v>462</v>
      </c>
      <c r="C160" s="80" t="s">
        <v>407</v>
      </c>
      <c r="D160" s="80" t="s">
        <v>641</v>
      </c>
      <c r="E160" s="81" t="s">
        <v>647</v>
      </c>
      <c r="F160" s="81"/>
      <c r="G160" s="80"/>
      <c r="H160" s="82">
        <f>H161+H171</f>
        <v>3764000</v>
      </c>
      <c r="I160" s="71">
        <f>I161+I171</f>
        <v>0</v>
      </c>
      <c r="J160" s="71">
        <f t="shared" si="6"/>
        <v>3764000</v>
      </c>
      <c r="K160" s="82">
        <f>K161+K171</f>
        <v>3764000</v>
      </c>
      <c r="L160" s="71">
        <f>L161+L171</f>
        <v>0</v>
      </c>
      <c r="M160" s="71">
        <f t="shared" si="7"/>
        <v>3764000</v>
      </c>
    </row>
    <row r="161" spans="2:13" ht="24">
      <c r="B161" s="93" t="s">
        <v>1079</v>
      </c>
      <c r="C161" s="80" t="s">
        <v>407</v>
      </c>
      <c r="D161" s="80" t="s">
        <v>641</v>
      </c>
      <c r="E161" s="81" t="s">
        <v>647</v>
      </c>
      <c r="F161" s="81" t="s">
        <v>743</v>
      </c>
      <c r="G161" s="80"/>
      <c r="H161" s="82">
        <f>H162+H164+H166+H169</f>
        <v>1479600</v>
      </c>
      <c r="I161" s="71">
        <f>I162+I164+I166+I169</f>
        <v>0</v>
      </c>
      <c r="J161" s="71">
        <f t="shared" si="6"/>
        <v>1479600</v>
      </c>
      <c r="K161" s="82">
        <f>K162+K164+K166+K169</f>
        <v>1479600</v>
      </c>
      <c r="L161" s="71">
        <f>L162+L164+L166+L169</f>
        <v>0</v>
      </c>
      <c r="M161" s="71">
        <f t="shared" si="7"/>
        <v>1479600</v>
      </c>
    </row>
    <row r="162" spans="2:13" s="64" customFormat="1" hidden="1">
      <c r="B162" s="93" t="s">
        <v>827</v>
      </c>
      <c r="C162" s="69" t="s">
        <v>407</v>
      </c>
      <c r="D162" s="69" t="s">
        <v>641</v>
      </c>
      <c r="E162" s="70" t="s">
        <v>647</v>
      </c>
      <c r="F162" s="70" t="s">
        <v>680</v>
      </c>
      <c r="G162" s="69"/>
      <c r="H162" s="71">
        <f>H163</f>
        <v>0</v>
      </c>
      <c r="I162" s="71">
        <f>I163</f>
        <v>0</v>
      </c>
      <c r="J162" s="71">
        <f t="shared" si="6"/>
        <v>0</v>
      </c>
      <c r="K162" s="71">
        <f>K163</f>
        <v>0</v>
      </c>
      <c r="L162" s="71">
        <f>L163</f>
        <v>0</v>
      </c>
      <c r="M162" s="71">
        <f t="shared" si="7"/>
        <v>0</v>
      </c>
    </row>
    <row r="163" spans="2:13" s="64" customFormat="1" ht="24" hidden="1">
      <c r="B163" s="93" t="s">
        <v>768</v>
      </c>
      <c r="C163" s="69" t="s">
        <v>407</v>
      </c>
      <c r="D163" s="69" t="s">
        <v>641</v>
      </c>
      <c r="E163" s="70" t="s">
        <v>647</v>
      </c>
      <c r="F163" s="70" t="s">
        <v>680</v>
      </c>
      <c r="G163" s="69">
        <v>200</v>
      </c>
      <c r="H163" s="71">
        <v>0</v>
      </c>
      <c r="I163" s="71"/>
      <c r="J163" s="71">
        <f t="shared" si="6"/>
        <v>0</v>
      </c>
      <c r="K163" s="71">
        <v>0</v>
      </c>
      <c r="L163" s="71"/>
      <c r="M163" s="71">
        <f t="shared" si="7"/>
        <v>0</v>
      </c>
    </row>
    <row r="164" spans="2:13">
      <c r="B164" s="93" t="s">
        <v>828</v>
      </c>
      <c r="C164" s="80" t="s">
        <v>407</v>
      </c>
      <c r="D164" s="80" t="s">
        <v>641</v>
      </c>
      <c r="E164" s="81" t="s">
        <v>647</v>
      </c>
      <c r="F164" s="81" t="s">
        <v>681</v>
      </c>
      <c r="G164" s="80"/>
      <c r="H164" s="82">
        <f>H165</f>
        <v>1077000</v>
      </c>
      <c r="I164" s="71">
        <f>I165</f>
        <v>0</v>
      </c>
      <c r="J164" s="71">
        <f t="shared" si="6"/>
        <v>1077000</v>
      </c>
      <c r="K164" s="82">
        <f>K165</f>
        <v>1077000</v>
      </c>
      <c r="L164" s="71">
        <f>L165</f>
        <v>0</v>
      </c>
      <c r="M164" s="71">
        <f t="shared" si="7"/>
        <v>1077000</v>
      </c>
    </row>
    <row r="165" spans="2:13" ht="24">
      <c r="B165" s="93" t="s">
        <v>768</v>
      </c>
      <c r="C165" s="80" t="s">
        <v>407</v>
      </c>
      <c r="D165" s="80" t="s">
        <v>641</v>
      </c>
      <c r="E165" s="81" t="s">
        <v>647</v>
      </c>
      <c r="F165" s="81" t="s">
        <v>681</v>
      </c>
      <c r="G165" s="80">
        <v>200</v>
      </c>
      <c r="H165" s="82">
        <v>1077000</v>
      </c>
      <c r="I165" s="71"/>
      <c r="J165" s="71">
        <f t="shared" si="6"/>
        <v>1077000</v>
      </c>
      <c r="K165" s="82">
        <v>1077000</v>
      </c>
      <c r="L165" s="71"/>
      <c r="M165" s="71">
        <f t="shared" si="7"/>
        <v>1077000</v>
      </c>
    </row>
    <row r="166" spans="2:13" ht="24">
      <c r="B166" s="93" t="s">
        <v>829</v>
      </c>
      <c r="C166" s="80" t="s">
        <v>407</v>
      </c>
      <c r="D166" s="80" t="s">
        <v>641</v>
      </c>
      <c r="E166" s="81" t="s">
        <v>647</v>
      </c>
      <c r="F166" s="81" t="s">
        <v>682</v>
      </c>
      <c r="G166" s="80"/>
      <c r="H166" s="82">
        <f>H168+H167</f>
        <v>402600</v>
      </c>
      <c r="I166" s="71">
        <f>I168+I167</f>
        <v>0</v>
      </c>
      <c r="J166" s="71">
        <f t="shared" si="6"/>
        <v>402600</v>
      </c>
      <c r="K166" s="82">
        <f>K168+K167</f>
        <v>402600</v>
      </c>
      <c r="L166" s="71">
        <f>L168+L167</f>
        <v>0</v>
      </c>
      <c r="M166" s="71">
        <f t="shared" si="7"/>
        <v>402600</v>
      </c>
    </row>
    <row r="167" spans="2:13" ht="48">
      <c r="B167" s="93" t="s">
        <v>767</v>
      </c>
      <c r="C167" s="80" t="s">
        <v>407</v>
      </c>
      <c r="D167" s="80" t="s">
        <v>641</v>
      </c>
      <c r="E167" s="81" t="s">
        <v>647</v>
      </c>
      <c r="F167" s="81" t="s">
        <v>682</v>
      </c>
      <c r="G167" s="80" t="s">
        <v>735</v>
      </c>
      <c r="H167" s="82">
        <v>30600</v>
      </c>
      <c r="I167" s="71"/>
      <c r="J167" s="71">
        <f t="shared" si="6"/>
        <v>30600</v>
      </c>
      <c r="K167" s="82">
        <v>30600</v>
      </c>
      <c r="L167" s="71"/>
      <c r="M167" s="71">
        <f t="shared" si="7"/>
        <v>30600</v>
      </c>
    </row>
    <row r="168" spans="2:13" ht="24">
      <c r="B168" s="93" t="s">
        <v>768</v>
      </c>
      <c r="C168" s="80" t="s">
        <v>407</v>
      </c>
      <c r="D168" s="80" t="s">
        <v>641</v>
      </c>
      <c r="E168" s="81" t="s">
        <v>647</v>
      </c>
      <c r="F168" s="81" t="s">
        <v>682</v>
      </c>
      <c r="G168" s="80">
        <v>200</v>
      </c>
      <c r="H168" s="82">
        <v>372000</v>
      </c>
      <c r="I168" s="71"/>
      <c r="J168" s="71">
        <f t="shared" si="6"/>
        <v>372000</v>
      </c>
      <c r="K168" s="82">
        <v>372000</v>
      </c>
      <c r="L168" s="71"/>
      <c r="M168" s="71">
        <f t="shared" si="7"/>
        <v>372000</v>
      </c>
    </row>
    <row r="169" spans="2:13" s="64" customFormat="1" hidden="1">
      <c r="B169" s="93" t="s">
        <v>830</v>
      </c>
      <c r="C169" s="69" t="s">
        <v>407</v>
      </c>
      <c r="D169" s="69" t="s">
        <v>641</v>
      </c>
      <c r="E169" s="70" t="s">
        <v>647</v>
      </c>
      <c r="F169" s="70" t="s">
        <v>683</v>
      </c>
      <c r="G169" s="69"/>
      <c r="H169" s="71">
        <f>H170</f>
        <v>0</v>
      </c>
      <c r="I169" s="71">
        <f>I170</f>
        <v>0</v>
      </c>
      <c r="J169" s="71">
        <f t="shared" si="6"/>
        <v>0</v>
      </c>
      <c r="K169" s="71">
        <f>K170</f>
        <v>0</v>
      </c>
      <c r="L169" s="71">
        <f>L170</f>
        <v>0</v>
      </c>
      <c r="M169" s="71">
        <f t="shared" si="7"/>
        <v>0</v>
      </c>
    </row>
    <row r="170" spans="2:13" s="64" customFormat="1" ht="24" hidden="1">
      <c r="B170" s="93" t="s">
        <v>768</v>
      </c>
      <c r="C170" s="69" t="s">
        <v>407</v>
      </c>
      <c r="D170" s="69" t="s">
        <v>641</v>
      </c>
      <c r="E170" s="70" t="s">
        <v>647</v>
      </c>
      <c r="F170" s="70" t="s">
        <v>683</v>
      </c>
      <c r="G170" s="69">
        <v>200</v>
      </c>
      <c r="H170" s="71"/>
      <c r="I170" s="71"/>
      <c r="J170" s="71">
        <f t="shared" si="6"/>
        <v>0</v>
      </c>
      <c r="K170" s="71"/>
      <c r="L170" s="71"/>
      <c r="M170" s="71">
        <f t="shared" si="7"/>
        <v>0</v>
      </c>
    </row>
    <row r="171" spans="2:13" ht="24">
      <c r="B171" s="93" t="s">
        <v>831</v>
      </c>
      <c r="C171" s="80" t="s">
        <v>407</v>
      </c>
      <c r="D171" s="80" t="s">
        <v>641</v>
      </c>
      <c r="E171" s="81" t="s">
        <v>647</v>
      </c>
      <c r="F171" s="81" t="s">
        <v>783</v>
      </c>
      <c r="G171" s="80"/>
      <c r="H171" s="82">
        <f>H172</f>
        <v>2284400</v>
      </c>
      <c r="I171" s="71">
        <f>I172</f>
        <v>0</v>
      </c>
      <c r="J171" s="71">
        <f t="shared" si="6"/>
        <v>2284400</v>
      </c>
      <c r="K171" s="82">
        <f>K172</f>
        <v>2284400</v>
      </c>
      <c r="L171" s="71">
        <f>L172</f>
        <v>0</v>
      </c>
      <c r="M171" s="71">
        <f t="shared" si="7"/>
        <v>2284400</v>
      </c>
    </row>
    <row r="172" spans="2:13">
      <c r="B172" s="93" t="s">
        <v>832</v>
      </c>
      <c r="C172" s="80" t="s">
        <v>407</v>
      </c>
      <c r="D172" s="80" t="s">
        <v>641</v>
      </c>
      <c r="E172" s="81" t="s">
        <v>647</v>
      </c>
      <c r="F172" s="81" t="s">
        <v>789</v>
      </c>
      <c r="G172" s="80"/>
      <c r="H172" s="82">
        <f>H173+H175</f>
        <v>2284400</v>
      </c>
      <c r="I172" s="71">
        <f>I173+I175</f>
        <v>0</v>
      </c>
      <c r="J172" s="71">
        <f t="shared" si="6"/>
        <v>2284400</v>
      </c>
      <c r="K172" s="82">
        <f>K173+K175</f>
        <v>2284400</v>
      </c>
      <c r="L172" s="71">
        <f>L173+L175</f>
        <v>0</v>
      </c>
      <c r="M172" s="71">
        <f t="shared" si="7"/>
        <v>2284400</v>
      </c>
    </row>
    <row r="173" spans="2:13" ht="24">
      <c r="B173" s="93" t="s">
        <v>833</v>
      </c>
      <c r="C173" s="80" t="s">
        <v>407</v>
      </c>
      <c r="D173" s="80" t="s">
        <v>641</v>
      </c>
      <c r="E173" s="81" t="s">
        <v>647</v>
      </c>
      <c r="F173" s="81" t="s">
        <v>790</v>
      </c>
      <c r="G173" s="80"/>
      <c r="H173" s="82">
        <f>H174</f>
        <v>1659400</v>
      </c>
      <c r="I173" s="71">
        <f>I174</f>
        <v>0</v>
      </c>
      <c r="J173" s="71">
        <f t="shared" si="6"/>
        <v>1659400</v>
      </c>
      <c r="K173" s="82">
        <f>K174</f>
        <v>1659400</v>
      </c>
      <c r="L173" s="71">
        <f>L174</f>
        <v>0</v>
      </c>
      <c r="M173" s="71">
        <f t="shared" si="7"/>
        <v>1659400</v>
      </c>
    </row>
    <row r="174" spans="2:13" ht="48">
      <c r="B174" s="93" t="s">
        <v>767</v>
      </c>
      <c r="C174" s="80" t="s">
        <v>407</v>
      </c>
      <c r="D174" s="80" t="s">
        <v>641</v>
      </c>
      <c r="E174" s="81" t="s">
        <v>647</v>
      </c>
      <c r="F174" s="81" t="s">
        <v>790</v>
      </c>
      <c r="G174" s="80">
        <v>100</v>
      </c>
      <c r="H174" s="82">
        <v>1659400</v>
      </c>
      <c r="I174" s="71"/>
      <c r="J174" s="71">
        <f t="shared" si="6"/>
        <v>1659400</v>
      </c>
      <c r="K174" s="82">
        <v>1659400</v>
      </c>
      <c r="L174" s="71"/>
      <c r="M174" s="71">
        <f t="shared" si="7"/>
        <v>1659400</v>
      </c>
    </row>
    <row r="175" spans="2:13" ht="24">
      <c r="B175" s="93" t="s">
        <v>834</v>
      </c>
      <c r="C175" s="80" t="s">
        <v>407</v>
      </c>
      <c r="D175" s="80" t="s">
        <v>641</v>
      </c>
      <c r="E175" s="81" t="s">
        <v>647</v>
      </c>
      <c r="F175" s="81" t="s">
        <v>791</v>
      </c>
      <c r="G175" s="80"/>
      <c r="H175" s="82">
        <f>H176+H177+H178</f>
        <v>625000</v>
      </c>
      <c r="I175" s="71">
        <f>I176+I177+I178</f>
        <v>0</v>
      </c>
      <c r="J175" s="71">
        <f t="shared" si="6"/>
        <v>625000</v>
      </c>
      <c r="K175" s="82">
        <f>K176+K177+K178</f>
        <v>625000</v>
      </c>
      <c r="L175" s="71">
        <f>L176+L177+L178</f>
        <v>0</v>
      </c>
      <c r="M175" s="71">
        <f t="shared" si="7"/>
        <v>625000</v>
      </c>
    </row>
    <row r="176" spans="2:13" ht="48">
      <c r="B176" s="93" t="s">
        <v>767</v>
      </c>
      <c r="C176" s="80" t="s">
        <v>407</v>
      </c>
      <c r="D176" s="80" t="s">
        <v>641</v>
      </c>
      <c r="E176" s="81" t="s">
        <v>647</v>
      </c>
      <c r="F176" s="81" t="s">
        <v>791</v>
      </c>
      <c r="G176" s="80">
        <v>100</v>
      </c>
      <c r="H176" s="82">
        <v>522800</v>
      </c>
      <c r="I176" s="71"/>
      <c r="J176" s="71">
        <f t="shared" si="6"/>
        <v>522800</v>
      </c>
      <c r="K176" s="82">
        <v>522800</v>
      </c>
      <c r="L176" s="71"/>
      <c r="M176" s="71">
        <f t="shared" si="7"/>
        <v>522800</v>
      </c>
    </row>
    <row r="177" spans="2:13" ht="24">
      <c r="B177" s="93" t="s">
        <v>768</v>
      </c>
      <c r="C177" s="80" t="s">
        <v>407</v>
      </c>
      <c r="D177" s="80" t="s">
        <v>641</v>
      </c>
      <c r="E177" s="81" t="s">
        <v>647</v>
      </c>
      <c r="F177" s="81" t="s">
        <v>791</v>
      </c>
      <c r="G177" s="80">
        <v>200</v>
      </c>
      <c r="H177" s="82">
        <v>95700</v>
      </c>
      <c r="I177" s="71"/>
      <c r="J177" s="71">
        <f t="shared" si="6"/>
        <v>95700</v>
      </c>
      <c r="K177" s="82">
        <v>95700</v>
      </c>
      <c r="L177" s="71"/>
      <c r="M177" s="71">
        <f t="shared" si="7"/>
        <v>95700</v>
      </c>
    </row>
    <row r="178" spans="2:13">
      <c r="B178" s="93" t="s">
        <v>771</v>
      </c>
      <c r="C178" s="80" t="s">
        <v>407</v>
      </c>
      <c r="D178" s="80" t="s">
        <v>641</v>
      </c>
      <c r="E178" s="81" t="s">
        <v>647</v>
      </c>
      <c r="F178" s="81" t="s">
        <v>791</v>
      </c>
      <c r="G178" s="80">
        <v>800</v>
      </c>
      <c r="H178" s="82">
        <v>6500</v>
      </c>
      <c r="I178" s="71"/>
      <c r="J178" s="71">
        <f t="shared" si="6"/>
        <v>6500</v>
      </c>
      <c r="K178" s="82">
        <v>6500</v>
      </c>
      <c r="L178" s="71"/>
      <c r="M178" s="71">
        <f t="shared" si="7"/>
        <v>6500</v>
      </c>
    </row>
    <row r="179" spans="2:13">
      <c r="B179" s="93" t="s">
        <v>629</v>
      </c>
      <c r="C179" s="80" t="s">
        <v>407</v>
      </c>
      <c r="D179" s="80" t="s">
        <v>641</v>
      </c>
      <c r="E179" s="81" t="s">
        <v>645</v>
      </c>
      <c r="F179" s="81"/>
      <c r="G179" s="80"/>
      <c r="H179" s="82">
        <f>H180</f>
        <v>9479700</v>
      </c>
      <c r="I179" s="71">
        <f>I180</f>
        <v>33900</v>
      </c>
      <c r="J179" s="71">
        <f t="shared" si="6"/>
        <v>9513600</v>
      </c>
      <c r="K179" s="82">
        <f>K180</f>
        <v>9745800</v>
      </c>
      <c r="L179" s="71">
        <f>L180</f>
        <v>698400</v>
      </c>
      <c r="M179" s="71">
        <f t="shared" si="7"/>
        <v>10444200</v>
      </c>
    </row>
    <row r="180" spans="2:13">
      <c r="B180" s="93" t="s">
        <v>936</v>
      </c>
      <c r="C180" s="80" t="s">
        <v>407</v>
      </c>
      <c r="D180" s="80" t="s">
        <v>641</v>
      </c>
      <c r="E180" s="81" t="s">
        <v>645</v>
      </c>
      <c r="F180" s="81" t="s">
        <v>744</v>
      </c>
      <c r="G180" s="80"/>
      <c r="H180" s="82">
        <f>H181</f>
        <v>9479700</v>
      </c>
      <c r="I180" s="71">
        <f>I181</f>
        <v>33900</v>
      </c>
      <c r="J180" s="71">
        <f t="shared" si="6"/>
        <v>9513600</v>
      </c>
      <c r="K180" s="82">
        <f>K181</f>
        <v>9745800</v>
      </c>
      <c r="L180" s="71">
        <f>L181</f>
        <v>698400</v>
      </c>
      <c r="M180" s="71">
        <f t="shared" si="7"/>
        <v>10444200</v>
      </c>
    </row>
    <row r="181" spans="2:13" ht="24">
      <c r="B181" s="93" t="s">
        <v>937</v>
      </c>
      <c r="C181" s="80" t="s">
        <v>407</v>
      </c>
      <c r="D181" s="80" t="s">
        <v>641</v>
      </c>
      <c r="E181" s="81" t="s">
        <v>645</v>
      </c>
      <c r="F181" s="81" t="s">
        <v>684</v>
      </c>
      <c r="G181" s="80"/>
      <c r="H181" s="82">
        <f>H182+H183</f>
        <v>9479700</v>
      </c>
      <c r="I181" s="71">
        <f>I182+I183</f>
        <v>33900</v>
      </c>
      <c r="J181" s="71">
        <f t="shared" si="6"/>
        <v>9513600</v>
      </c>
      <c r="K181" s="82">
        <f>K182+K183</f>
        <v>9745800</v>
      </c>
      <c r="L181" s="71">
        <f>L182+L183</f>
        <v>698400</v>
      </c>
      <c r="M181" s="71">
        <f t="shared" si="7"/>
        <v>10444200</v>
      </c>
    </row>
    <row r="182" spans="2:13" ht="24">
      <c r="B182" s="93" t="s">
        <v>768</v>
      </c>
      <c r="C182" s="80" t="s">
        <v>407</v>
      </c>
      <c r="D182" s="80" t="s">
        <v>641</v>
      </c>
      <c r="E182" s="81" t="s">
        <v>645</v>
      </c>
      <c r="F182" s="81" t="s">
        <v>684</v>
      </c>
      <c r="G182" s="80">
        <v>200</v>
      </c>
      <c r="H182" s="82">
        <v>9479700</v>
      </c>
      <c r="I182" s="71">
        <v>33900</v>
      </c>
      <c r="J182" s="71">
        <f t="shared" si="6"/>
        <v>9513600</v>
      </c>
      <c r="K182" s="82">
        <v>9745800</v>
      </c>
      <c r="L182" s="71">
        <v>698400</v>
      </c>
      <c r="M182" s="71">
        <f t="shared" si="7"/>
        <v>10444200</v>
      </c>
    </row>
    <row r="183" spans="2:13" s="64" customFormat="1">
      <c r="B183" s="93" t="s">
        <v>771</v>
      </c>
      <c r="C183" s="69" t="s">
        <v>407</v>
      </c>
      <c r="D183" s="69" t="s">
        <v>641</v>
      </c>
      <c r="E183" s="70" t="s">
        <v>645</v>
      </c>
      <c r="F183" s="70" t="s">
        <v>684</v>
      </c>
      <c r="G183" s="69" t="s">
        <v>972</v>
      </c>
      <c r="H183" s="71"/>
      <c r="I183" s="71"/>
      <c r="J183" s="71">
        <f t="shared" si="6"/>
        <v>0</v>
      </c>
      <c r="K183" s="71"/>
      <c r="L183" s="71"/>
      <c r="M183" s="71">
        <f t="shared" si="7"/>
        <v>0</v>
      </c>
    </row>
    <row r="184" spans="2:13">
      <c r="B184" s="93" t="s">
        <v>469</v>
      </c>
      <c r="C184" s="80" t="s">
        <v>407</v>
      </c>
      <c r="D184" s="80" t="s">
        <v>641</v>
      </c>
      <c r="E184" s="81" t="s">
        <v>648</v>
      </c>
      <c r="F184" s="81"/>
      <c r="G184" s="80"/>
      <c r="H184" s="82">
        <f>H202+H185+H197+H211</f>
        <v>1840000</v>
      </c>
      <c r="I184" s="71">
        <f>I202+I185+I197</f>
        <v>0</v>
      </c>
      <c r="J184" s="71">
        <f t="shared" si="6"/>
        <v>1840000</v>
      </c>
      <c r="K184" s="82">
        <f>K202+K185+K197+K211</f>
        <v>640000</v>
      </c>
      <c r="L184" s="71">
        <f>L202+L185+L197</f>
        <v>0</v>
      </c>
      <c r="M184" s="71">
        <f t="shared" si="7"/>
        <v>640000</v>
      </c>
    </row>
    <row r="185" spans="2:13" ht="24">
      <c r="B185" s="93" t="s">
        <v>824</v>
      </c>
      <c r="C185" s="80" t="s">
        <v>407</v>
      </c>
      <c r="D185" s="80" t="s">
        <v>641</v>
      </c>
      <c r="E185" s="81" t="s">
        <v>648</v>
      </c>
      <c r="F185" s="81" t="s">
        <v>745</v>
      </c>
      <c r="G185" s="80"/>
      <c r="H185" s="82">
        <f>H195+H186</f>
        <v>530000</v>
      </c>
      <c r="I185" s="71">
        <f>I195+I186</f>
        <v>0</v>
      </c>
      <c r="J185" s="71">
        <f t="shared" si="6"/>
        <v>530000</v>
      </c>
      <c r="K185" s="82">
        <f>K195+K186</f>
        <v>530000</v>
      </c>
      <c r="L185" s="71">
        <f>L195+L186</f>
        <v>0</v>
      </c>
      <c r="M185" s="71">
        <f t="shared" si="7"/>
        <v>530000</v>
      </c>
    </row>
    <row r="186" spans="2:13" ht="24">
      <c r="B186" s="93" t="s">
        <v>825</v>
      </c>
      <c r="C186" s="80" t="s">
        <v>407</v>
      </c>
      <c r="D186" s="80" t="s">
        <v>641</v>
      </c>
      <c r="E186" s="81" t="s">
        <v>648</v>
      </c>
      <c r="F186" s="81" t="s">
        <v>803</v>
      </c>
      <c r="G186" s="80"/>
      <c r="H186" s="82">
        <f>H187+H189+H191+H193</f>
        <v>480000</v>
      </c>
      <c r="I186" s="71">
        <f>I187+I189+I191+I193</f>
        <v>0</v>
      </c>
      <c r="J186" s="71">
        <f t="shared" si="6"/>
        <v>480000</v>
      </c>
      <c r="K186" s="82">
        <f>K187+K189+K191+K193</f>
        <v>480000</v>
      </c>
      <c r="L186" s="71">
        <f>L187+L189+L191+L193</f>
        <v>0</v>
      </c>
      <c r="M186" s="71">
        <f t="shared" si="7"/>
        <v>480000</v>
      </c>
    </row>
    <row r="187" spans="2:13" ht="24">
      <c r="B187" s="93" t="s">
        <v>1077</v>
      </c>
      <c r="C187" s="80" t="s">
        <v>407</v>
      </c>
      <c r="D187" s="80" t="s">
        <v>641</v>
      </c>
      <c r="E187" s="81" t="s">
        <v>648</v>
      </c>
      <c r="F187" s="81" t="s">
        <v>686</v>
      </c>
      <c r="G187" s="80"/>
      <c r="H187" s="82">
        <f>H188</f>
        <v>295000</v>
      </c>
      <c r="I187" s="71">
        <f>I188</f>
        <v>0</v>
      </c>
      <c r="J187" s="71">
        <f t="shared" si="6"/>
        <v>295000</v>
      </c>
      <c r="K187" s="82">
        <f>K188</f>
        <v>295000</v>
      </c>
      <c r="L187" s="71">
        <f>L188</f>
        <v>0</v>
      </c>
      <c r="M187" s="71">
        <f t="shared" si="7"/>
        <v>295000</v>
      </c>
    </row>
    <row r="188" spans="2:13">
      <c r="B188" s="93" t="s">
        <v>771</v>
      </c>
      <c r="C188" s="80" t="s">
        <v>407</v>
      </c>
      <c r="D188" s="80" t="s">
        <v>641</v>
      </c>
      <c r="E188" s="81" t="s">
        <v>648</v>
      </c>
      <c r="F188" s="81" t="s">
        <v>686</v>
      </c>
      <c r="G188" s="80">
        <v>800</v>
      </c>
      <c r="H188" s="82">
        <v>295000</v>
      </c>
      <c r="I188" s="71"/>
      <c r="J188" s="71">
        <f t="shared" si="6"/>
        <v>295000</v>
      </c>
      <c r="K188" s="82">
        <v>295000</v>
      </c>
      <c r="L188" s="71"/>
      <c r="M188" s="71">
        <f t="shared" si="7"/>
        <v>295000</v>
      </c>
    </row>
    <row r="189" spans="2:13" ht="48">
      <c r="B189" s="93" t="s">
        <v>1078</v>
      </c>
      <c r="C189" s="80" t="s">
        <v>407</v>
      </c>
      <c r="D189" s="80" t="s">
        <v>641</v>
      </c>
      <c r="E189" s="81" t="s">
        <v>648</v>
      </c>
      <c r="F189" s="81" t="s">
        <v>973</v>
      </c>
      <c r="G189" s="80"/>
      <c r="H189" s="82">
        <f>H190</f>
        <v>180000</v>
      </c>
      <c r="I189" s="71">
        <f>I190</f>
        <v>0</v>
      </c>
      <c r="J189" s="71">
        <f t="shared" si="6"/>
        <v>180000</v>
      </c>
      <c r="K189" s="82">
        <f>K190</f>
        <v>180000</v>
      </c>
      <c r="L189" s="71">
        <f>L190</f>
        <v>0</v>
      </c>
      <c r="M189" s="71">
        <f t="shared" si="7"/>
        <v>180000</v>
      </c>
    </row>
    <row r="190" spans="2:13" ht="48">
      <c r="B190" s="93" t="s">
        <v>1078</v>
      </c>
      <c r="C190" s="80" t="s">
        <v>407</v>
      </c>
      <c r="D190" s="80" t="s">
        <v>641</v>
      </c>
      <c r="E190" s="81" t="s">
        <v>648</v>
      </c>
      <c r="F190" s="81" t="s">
        <v>973</v>
      </c>
      <c r="G190" s="80" t="s">
        <v>972</v>
      </c>
      <c r="H190" s="82">
        <v>180000</v>
      </c>
      <c r="I190" s="71"/>
      <c r="J190" s="71">
        <f t="shared" si="6"/>
        <v>180000</v>
      </c>
      <c r="K190" s="82">
        <v>180000</v>
      </c>
      <c r="L190" s="71"/>
      <c r="M190" s="71">
        <f t="shared" si="7"/>
        <v>180000</v>
      </c>
    </row>
    <row r="191" spans="2:13" ht="48">
      <c r="B191" s="93" t="s">
        <v>1078</v>
      </c>
      <c r="C191" s="80" t="s">
        <v>407</v>
      </c>
      <c r="D191" s="80" t="s">
        <v>641</v>
      </c>
      <c r="E191" s="81" t="s">
        <v>648</v>
      </c>
      <c r="F191" s="81" t="s">
        <v>974</v>
      </c>
      <c r="G191" s="80"/>
      <c r="H191" s="82">
        <f>H192</f>
        <v>5000</v>
      </c>
      <c r="I191" s="71">
        <f>I192</f>
        <v>0</v>
      </c>
      <c r="J191" s="71">
        <f t="shared" si="6"/>
        <v>5000</v>
      </c>
      <c r="K191" s="82">
        <f>K192</f>
        <v>5000</v>
      </c>
      <c r="L191" s="71">
        <f>L192</f>
        <v>0</v>
      </c>
      <c r="M191" s="71">
        <f t="shared" si="7"/>
        <v>5000</v>
      </c>
    </row>
    <row r="192" spans="2:13">
      <c r="B192" s="93" t="s">
        <v>771</v>
      </c>
      <c r="C192" s="80" t="s">
        <v>407</v>
      </c>
      <c r="D192" s="80" t="s">
        <v>641</v>
      </c>
      <c r="E192" s="81" t="s">
        <v>648</v>
      </c>
      <c r="F192" s="81" t="s">
        <v>974</v>
      </c>
      <c r="G192" s="80" t="s">
        <v>972</v>
      </c>
      <c r="H192" s="82">
        <v>5000</v>
      </c>
      <c r="I192" s="71"/>
      <c r="J192" s="71">
        <f t="shared" si="6"/>
        <v>5000</v>
      </c>
      <c r="K192" s="82">
        <v>5000</v>
      </c>
      <c r="L192" s="71"/>
      <c r="M192" s="71">
        <f t="shared" si="7"/>
        <v>5000</v>
      </c>
    </row>
    <row r="193" spans="2:13" s="64" customFormat="1" ht="24" hidden="1">
      <c r="B193" s="93" t="s">
        <v>1050</v>
      </c>
      <c r="C193" s="69" t="s">
        <v>407</v>
      </c>
      <c r="D193" s="69" t="s">
        <v>641</v>
      </c>
      <c r="E193" s="70" t="s">
        <v>648</v>
      </c>
      <c r="F193" s="70" t="s">
        <v>1039</v>
      </c>
      <c r="G193" s="69"/>
      <c r="H193" s="71">
        <f>H194</f>
        <v>0</v>
      </c>
      <c r="I193" s="71">
        <f>I194</f>
        <v>0</v>
      </c>
      <c r="J193" s="71">
        <f t="shared" si="6"/>
        <v>0</v>
      </c>
      <c r="K193" s="71">
        <f>K194</f>
        <v>0</v>
      </c>
      <c r="L193" s="71">
        <f>L194</f>
        <v>0</v>
      </c>
      <c r="M193" s="71">
        <f t="shared" si="7"/>
        <v>0</v>
      </c>
    </row>
    <row r="194" spans="2:13" s="64" customFormat="1" hidden="1">
      <c r="B194" s="93" t="s">
        <v>771</v>
      </c>
      <c r="C194" s="69" t="s">
        <v>407</v>
      </c>
      <c r="D194" s="69" t="s">
        <v>641</v>
      </c>
      <c r="E194" s="70" t="s">
        <v>648</v>
      </c>
      <c r="F194" s="70" t="s">
        <v>1039</v>
      </c>
      <c r="G194" s="69" t="s">
        <v>972</v>
      </c>
      <c r="H194" s="71"/>
      <c r="I194" s="71"/>
      <c r="J194" s="71">
        <f t="shared" si="6"/>
        <v>0</v>
      </c>
      <c r="K194" s="71"/>
      <c r="L194" s="71"/>
      <c r="M194" s="71">
        <f t="shared" si="7"/>
        <v>0</v>
      </c>
    </row>
    <row r="195" spans="2:13" ht="24">
      <c r="B195" s="93" t="s">
        <v>826</v>
      </c>
      <c r="C195" s="80" t="s">
        <v>407</v>
      </c>
      <c r="D195" s="80" t="s">
        <v>641</v>
      </c>
      <c r="E195" s="81" t="s">
        <v>648</v>
      </c>
      <c r="F195" s="81" t="s">
        <v>685</v>
      </c>
      <c r="G195" s="80"/>
      <c r="H195" s="82">
        <f>H196</f>
        <v>50000</v>
      </c>
      <c r="I195" s="71">
        <f>I196</f>
        <v>0</v>
      </c>
      <c r="J195" s="71">
        <f t="shared" si="6"/>
        <v>50000</v>
      </c>
      <c r="K195" s="82">
        <f>K196</f>
        <v>50000</v>
      </c>
      <c r="L195" s="71">
        <f>L196</f>
        <v>0</v>
      </c>
      <c r="M195" s="71">
        <f t="shared" si="7"/>
        <v>50000</v>
      </c>
    </row>
    <row r="196" spans="2:13" ht="24">
      <c r="B196" s="93" t="s">
        <v>768</v>
      </c>
      <c r="C196" s="80" t="s">
        <v>407</v>
      </c>
      <c r="D196" s="80" t="s">
        <v>641</v>
      </c>
      <c r="E196" s="81" t="s">
        <v>648</v>
      </c>
      <c r="F196" s="81" t="s">
        <v>685</v>
      </c>
      <c r="G196" s="80">
        <v>200</v>
      </c>
      <c r="H196" s="82">
        <v>50000</v>
      </c>
      <c r="I196" s="71"/>
      <c r="J196" s="71">
        <f t="shared" si="6"/>
        <v>50000</v>
      </c>
      <c r="K196" s="82">
        <v>50000</v>
      </c>
      <c r="L196" s="71"/>
      <c r="M196" s="71">
        <f t="shared" si="7"/>
        <v>50000</v>
      </c>
    </row>
    <row r="197" spans="2:13" ht="24">
      <c r="B197" s="93" t="s">
        <v>919</v>
      </c>
      <c r="C197" s="80" t="s">
        <v>407</v>
      </c>
      <c r="D197" s="80" t="s">
        <v>641</v>
      </c>
      <c r="E197" s="81" t="s">
        <v>648</v>
      </c>
      <c r="F197" s="81" t="s">
        <v>793</v>
      </c>
      <c r="G197" s="80"/>
      <c r="H197" s="82">
        <f>H198+H200</f>
        <v>30000</v>
      </c>
      <c r="I197" s="71">
        <f>I198+I200</f>
        <v>0</v>
      </c>
      <c r="J197" s="71">
        <f t="shared" si="6"/>
        <v>30000</v>
      </c>
      <c r="K197" s="82">
        <f>K198+K200</f>
        <v>30000</v>
      </c>
      <c r="L197" s="71">
        <f>L198+L200</f>
        <v>0</v>
      </c>
      <c r="M197" s="71">
        <f t="shared" si="7"/>
        <v>30000</v>
      </c>
    </row>
    <row r="198" spans="2:13" ht="24">
      <c r="B198" s="93" t="s">
        <v>920</v>
      </c>
      <c r="C198" s="80" t="s">
        <v>407</v>
      </c>
      <c r="D198" s="80" t="s">
        <v>641</v>
      </c>
      <c r="E198" s="81" t="s">
        <v>648</v>
      </c>
      <c r="F198" s="81" t="s">
        <v>792</v>
      </c>
      <c r="G198" s="80"/>
      <c r="H198" s="82">
        <f>H199</f>
        <v>30000</v>
      </c>
      <c r="I198" s="71">
        <f>I199</f>
        <v>0</v>
      </c>
      <c r="J198" s="71">
        <f t="shared" si="6"/>
        <v>30000</v>
      </c>
      <c r="K198" s="82">
        <f>K199</f>
        <v>30000</v>
      </c>
      <c r="L198" s="71">
        <f>L199</f>
        <v>0</v>
      </c>
      <c r="M198" s="71">
        <f t="shared" si="7"/>
        <v>30000</v>
      </c>
    </row>
    <row r="199" spans="2:13" ht="24">
      <c r="B199" s="93" t="s">
        <v>768</v>
      </c>
      <c r="C199" s="80" t="s">
        <v>407</v>
      </c>
      <c r="D199" s="80" t="s">
        <v>641</v>
      </c>
      <c r="E199" s="81" t="s">
        <v>648</v>
      </c>
      <c r="F199" s="81" t="s">
        <v>792</v>
      </c>
      <c r="G199" s="80">
        <v>200</v>
      </c>
      <c r="H199" s="82">
        <v>30000</v>
      </c>
      <c r="I199" s="71"/>
      <c r="J199" s="71">
        <f t="shared" si="6"/>
        <v>30000</v>
      </c>
      <c r="K199" s="82">
        <v>30000</v>
      </c>
      <c r="L199" s="71"/>
      <c r="M199" s="71">
        <f t="shared" si="7"/>
        <v>30000</v>
      </c>
    </row>
    <row r="200" spans="2:13" s="64" customFormat="1" ht="48" hidden="1">
      <c r="B200" s="93" t="s">
        <v>921</v>
      </c>
      <c r="C200" s="69" t="s">
        <v>407</v>
      </c>
      <c r="D200" s="69" t="s">
        <v>641</v>
      </c>
      <c r="E200" s="70" t="s">
        <v>648</v>
      </c>
      <c r="F200" s="70" t="s">
        <v>687</v>
      </c>
      <c r="G200" s="69"/>
      <c r="H200" s="71">
        <f>H201</f>
        <v>0</v>
      </c>
      <c r="I200" s="71">
        <f>I201</f>
        <v>0</v>
      </c>
      <c r="J200" s="71">
        <f t="shared" si="6"/>
        <v>0</v>
      </c>
      <c r="K200" s="71">
        <f>K201</f>
        <v>0</v>
      </c>
      <c r="L200" s="71">
        <f>L201</f>
        <v>0</v>
      </c>
      <c r="M200" s="71">
        <f t="shared" si="7"/>
        <v>0</v>
      </c>
    </row>
    <row r="201" spans="2:13" s="64" customFormat="1" ht="24" hidden="1">
      <c r="B201" s="93" t="s">
        <v>768</v>
      </c>
      <c r="C201" s="69" t="s">
        <v>407</v>
      </c>
      <c r="D201" s="69" t="s">
        <v>641</v>
      </c>
      <c r="E201" s="70" t="s">
        <v>648</v>
      </c>
      <c r="F201" s="70" t="s">
        <v>687</v>
      </c>
      <c r="G201" s="69">
        <v>200</v>
      </c>
      <c r="H201" s="71">
        <v>0</v>
      </c>
      <c r="I201" s="71"/>
      <c r="J201" s="71">
        <f t="shared" si="6"/>
        <v>0</v>
      </c>
      <c r="K201" s="71">
        <v>0</v>
      </c>
      <c r="L201" s="71"/>
      <c r="M201" s="71">
        <f t="shared" si="7"/>
        <v>0</v>
      </c>
    </row>
    <row r="202" spans="2:13" ht="24">
      <c r="B202" s="93" t="s">
        <v>931</v>
      </c>
      <c r="C202" s="80" t="s">
        <v>407</v>
      </c>
      <c r="D202" s="80" t="s">
        <v>641</v>
      </c>
      <c r="E202" s="81" t="s">
        <v>648</v>
      </c>
      <c r="F202" s="81" t="s">
        <v>750</v>
      </c>
      <c r="G202" s="80"/>
      <c r="H202" s="82">
        <f>H203+H208</f>
        <v>80000</v>
      </c>
      <c r="I202" s="71">
        <f>I203+I208</f>
        <v>0</v>
      </c>
      <c r="J202" s="71">
        <f t="shared" si="6"/>
        <v>80000</v>
      </c>
      <c r="K202" s="82">
        <f>K203+K208</f>
        <v>80000</v>
      </c>
      <c r="L202" s="71">
        <f>L203+L208</f>
        <v>0</v>
      </c>
      <c r="M202" s="71">
        <f t="shared" si="7"/>
        <v>80000</v>
      </c>
    </row>
    <row r="203" spans="2:13" ht="24">
      <c r="B203" s="93" t="s">
        <v>970</v>
      </c>
      <c r="C203" s="80" t="s">
        <v>407</v>
      </c>
      <c r="D203" s="80" t="s">
        <v>641</v>
      </c>
      <c r="E203" s="81" t="s">
        <v>648</v>
      </c>
      <c r="F203" s="81" t="s">
        <v>968</v>
      </c>
      <c r="G203" s="80"/>
      <c r="H203" s="82">
        <f>H204+H206</f>
        <v>80000</v>
      </c>
      <c r="I203" s="71">
        <f>I204+I206</f>
        <v>0</v>
      </c>
      <c r="J203" s="71">
        <f t="shared" si="6"/>
        <v>80000</v>
      </c>
      <c r="K203" s="82">
        <f>K204+K206</f>
        <v>80000</v>
      </c>
      <c r="L203" s="71">
        <f>L204+L206</f>
        <v>0</v>
      </c>
      <c r="M203" s="71">
        <f t="shared" si="7"/>
        <v>80000</v>
      </c>
    </row>
    <row r="204" spans="2:13" s="64" customFormat="1" ht="24" hidden="1">
      <c r="B204" s="93" t="s">
        <v>969</v>
      </c>
      <c r="C204" s="69" t="s">
        <v>407</v>
      </c>
      <c r="D204" s="69" t="s">
        <v>641</v>
      </c>
      <c r="E204" s="70" t="s">
        <v>648</v>
      </c>
      <c r="F204" s="70" t="s">
        <v>967</v>
      </c>
      <c r="G204" s="69"/>
      <c r="H204" s="71">
        <f>H205</f>
        <v>0</v>
      </c>
      <c r="I204" s="71">
        <f>I205</f>
        <v>0</v>
      </c>
      <c r="J204" s="71">
        <f t="shared" si="6"/>
        <v>0</v>
      </c>
      <c r="K204" s="71">
        <f>K205</f>
        <v>0</v>
      </c>
      <c r="L204" s="71">
        <f>L205</f>
        <v>0</v>
      </c>
      <c r="M204" s="71">
        <f t="shared" si="7"/>
        <v>0</v>
      </c>
    </row>
    <row r="205" spans="2:13" s="64" customFormat="1" ht="24" hidden="1">
      <c r="B205" s="93" t="s">
        <v>768</v>
      </c>
      <c r="C205" s="69" t="s">
        <v>407</v>
      </c>
      <c r="D205" s="69" t="s">
        <v>641</v>
      </c>
      <c r="E205" s="70" t="s">
        <v>648</v>
      </c>
      <c r="F205" s="70" t="s">
        <v>967</v>
      </c>
      <c r="G205" s="69">
        <v>200</v>
      </c>
      <c r="H205" s="71">
        <v>0</v>
      </c>
      <c r="I205" s="71"/>
      <c r="J205" s="71">
        <f t="shared" si="6"/>
        <v>0</v>
      </c>
      <c r="K205" s="71">
        <v>0</v>
      </c>
      <c r="L205" s="71"/>
      <c r="M205" s="71">
        <f t="shared" si="7"/>
        <v>0</v>
      </c>
    </row>
    <row r="206" spans="2:13" ht="24">
      <c r="B206" s="93" t="s">
        <v>1010</v>
      </c>
      <c r="C206" s="80" t="s">
        <v>407</v>
      </c>
      <c r="D206" s="80" t="s">
        <v>641</v>
      </c>
      <c r="E206" s="81" t="s">
        <v>648</v>
      </c>
      <c r="F206" s="81" t="s">
        <v>1009</v>
      </c>
      <c r="G206" s="80"/>
      <c r="H206" s="82">
        <f>H207</f>
        <v>80000</v>
      </c>
      <c r="I206" s="71">
        <f>I207</f>
        <v>0</v>
      </c>
      <c r="J206" s="71">
        <f t="shared" si="6"/>
        <v>80000</v>
      </c>
      <c r="K206" s="82">
        <f>K207</f>
        <v>80000</v>
      </c>
      <c r="L206" s="71">
        <f>L207</f>
        <v>0</v>
      </c>
      <c r="M206" s="71">
        <f t="shared" si="7"/>
        <v>80000</v>
      </c>
    </row>
    <row r="207" spans="2:13" ht="24">
      <c r="B207" s="93" t="s">
        <v>768</v>
      </c>
      <c r="C207" s="80" t="s">
        <v>407</v>
      </c>
      <c r="D207" s="80" t="s">
        <v>641</v>
      </c>
      <c r="E207" s="81" t="s">
        <v>648</v>
      </c>
      <c r="F207" s="81" t="s">
        <v>1009</v>
      </c>
      <c r="G207" s="80" t="s">
        <v>976</v>
      </c>
      <c r="H207" s="82">
        <v>80000</v>
      </c>
      <c r="I207" s="71"/>
      <c r="J207" s="71">
        <f t="shared" si="6"/>
        <v>80000</v>
      </c>
      <c r="K207" s="82">
        <v>80000</v>
      </c>
      <c r="L207" s="71"/>
      <c r="M207" s="71">
        <f t="shared" si="7"/>
        <v>80000</v>
      </c>
    </row>
    <row r="208" spans="2:13" s="64" customFormat="1" ht="36" hidden="1">
      <c r="B208" s="93" t="s">
        <v>1051</v>
      </c>
      <c r="C208" s="69" t="s">
        <v>407</v>
      </c>
      <c r="D208" s="69" t="s">
        <v>641</v>
      </c>
      <c r="E208" s="70" t="s">
        <v>648</v>
      </c>
      <c r="F208" s="70" t="s">
        <v>1041</v>
      </c>
      <c r="G208" s="69"/>
      <c r="H208" s="71">
        <f>H209</f>
        <v>0</v>
      </c>
      <c r="I208" s="71">
        <f>I209</f>
        <v>0</v>
      </c>
      <c r="J208" s="71">
        <f t="shared" si="6"/>
        <v>0</v>
      </c>
      <c r="K208" s="71">
        <f>K209</f>
        <v>0</v>
      </c>
      <c r="L208" s="71">
        <f>L209</f>
        <v>0</v>
      </c>
      <c r="M208" s="71">
        <f t="shared" si="7"/>
        <v>0</v>
      </c>
    </row>
    <row r="209" spans="2:13" s="64" customFormat="1" hidden="1">
      <c r="B209" s="93" t="s">
        <v>1055</v>
      </c>
      <c r="C209" s="69" t="s">
        <v>407</v>
      </c>
      <c r="D209" s="69" t="s">
        <v>641</v>
      </c>
      <c r="E209" s="70" t="s">
        <v>648</v>
      </c>
      <c r="F209" s="70" t="s">
        <v>1040</v>
      </c>
      <c r="G209" s="69"/>
      <c r="H209" s="71">
        <f>H210</f>
        <v>0</v>
      </c>
      <c r="I209" s="71">
        <f>I210</f>
        <v>0</v>
      </c>
      <c r="J209" s="71">
        <f t="shared" si="6"/>
        <v>0</v>
      </c>
      <c r="K209" s="71">
        <f>K210</f>
        <v>0</v>
      </c>
      <c r="L209" s="71">
        <f>L210</f>
        <v>0</v>
      </c>
      <c r="M209" s="71">
        <f t="shared" si="7"/>
        <v>0</v>
      </c>
    </row>
    <row r="210" spans="2:13" s="64" customFormat="1" ht="24" hidden="1">
      <c r="B210" s="93" t="s">
        <v>768</v>
      </c>
      <c r="C210" s="69" t="s">
        <v>407</v>
      </c>
      <c r="D210" s="69" t="s">
        <v>641</v>
      </c>
      <c r="E210" s="70" t="s">
        <v>648</v>
      </c>
      <c r="F210" s="70" t="s">
        <v>1040</v>
      </c>
      <c r="G210" s="69" t="s">
        <v>976</v>
      </c>
      <c r="H210" s="71">
        <v>0</v>
      </c>
      <c r="I210" s="71"/>
      <c r="J210" s="71">
        <f t="shared" si="6"/>
        <v>0</v>
      </c>
      <c r="K210" s="71">
        <v>0</v>
      </c>
      <c r="L210" s="71"/>
      <c r="M210" s="71">
        <f t="shared" si="7"/>
        <v>0</v>
      </c>
    </row>
    <row r="211" spans="2:13">
      <c r="B211" s="93" t="s">
        <v>936</v>
      </c>
      <c r="C211" s="80" t="s">
        <v>407</v>
      </c>
      <c r="D211" s="80" t="s">
        <v>641</v>
      </c>
      <c r="E211" s="81" t="s">
        <v>648</v>
      </c>
      <c r="F211" s="81" t="s">
        <v>744</v>
      </c>
      <c r="G211" s="80"/>
      <c r="H211" s="82">
        <f>H212</f>
        <v>1200000</v>
      </c>
      <c r="I211" s="71"/>
      <c r="J211" s="71">
        <f t="shared" si="6"/>
        <v>1200000</v>
      </c>
      <c r="K211" s="82">
        <f>K212</f>
        <v>0</v>
      </c>
      <c r="L211" s="71"/>
      <c r="M211" s="71">
        <f t="shared" si="7"/>
        <v>0</v>
      </c>
    </row>
    <row r="212" spans="2:13">
      <c r="B212" s="93" t="s">
        <v>1090</v>
      </c>
      <c r="C212" s="80" t="s">
        <v>407</v>
      </c>
      <c r="D212" s="80" t="s">
        <v>641</v>
      </c>
      <c r="E212" s="81" t="s">
        <v>648</v>
      </c>
      <c r="F212" s="81" t="s">
        <v>1089</v>
      </c>
      <c r="G212" s="80"/>
      <c r="H212" s="82">
        <f>H213</f>
        <v>1200000</v>
      </c>
      <c r="I212" s="71"/>
      <c r="J212" s="71">
        <f t="shared" si="6"/>
        <v>1200000</v>
      </c>
      <c r="K212" s="82">
        <f>K213</f>
        <v>0</v>
      </c>
      <c r="L212" s="71"/>
      <c r="M212" s="71">
        <f t="shared" si="7"/>
        <v>0</v>
      </c>
    </row>
    <row r="213" spans="2:13" ht="24">
      <c r="B213" s="93" t="s">
        <v>768</v>
      </c>
      <c r="C213" s="80" t="s">
        <v>407</v>
      </c>
      <c r="D213" s="80" t="s">
        <v>641</v>
      </c>
      <c r="E213" s="81" t="s">
        <v>648</v>
      </c>
      <c r="F213" s="81" t="s">
        <v>1089</v>
      </c>
      <c r="G213" s="80" t="s">
        <v>976</v>
      </c>
      <c r="H213" s="82">
        <v>1200000</v>
      </c>
      <c r="I213" s="71"/>
      <c r="J213" s="71">
        <f t="shared" si="6"/>
        <v>1200000</v>
      </c>
      <c r="K213" s="82">
        <v>0</v>
      </c>
      <c r="L213" s="71"/>
      <c r="M213" s="71">
        <f t="shared" si="7"/>
        <v>0</v>
      </c>
    </row>
    <row r="214" spans="2:13">
      <c r="B214" s="93" t="s">
        <v>959</v>
      </c>
      <c r="C214" s="80" t="s">
        <v>407</v>
      </c>
      <c r="D214" s="80" t="s">
        <v>647</v>
      </c>
      <c r="E214" s="81"/>
      <c r="F214" s="81"/>
      <c r="G214" s="80"/>
      <c r="H214" s="82">
        <f>H220+H215+H250</f>
        <v>3487200</v>
      </c>
      <c r="I214" s="71">
        <f>I220+I215+I250</f>
        <v>0</v>
      </c>
      <c r="J214" s="71">
        <f t="shared" si="6"/>
        <v>3487200</v>
      </c>
      <c r="K214" s="82">
        <f>K220+K215+K250</f>
        <v>3487200</v>
      </c>
      <c r="L214" s="71">
        <f>L220+L215+L250</f>
        <v>0</v>
      </c>
      <c r="M214" s="71">
        <f t="shared" si="7"/>
        <v>3487200</v>
      </c>
    </row>
    <row r="215" spans="2:13">
      <c r="B215" s="93" t="s">
        <v>88</v>
      </c>
      <c r="C215" s="80" t="s">
        <v>407</v>
      </c>
      <c r="D215" s="80" t="s">
        <v>647</v>
      </c>
      <c r="E215" s="80" t="s">
        <v>638</v>
      </c>
      <c r="F215" s="81"/>
      <c r="G215" s="80"/>
      <c r="H215" s="82">
        <f>H216</f>
        <v>18000</v>
      </c>
      <c r="I215" s="71">
        <f t="shared" ref="I215:L216" si="8">I216</f>
        <v>0</v>
      </c>
      <c r="J215" s="71">
        <f t="shared" si="6"/>
        <v>18000</v>
      </c>
      <c r="K215" s="82">
        <f t="shared" si="8"/>
        <v>18000</v>
      </c>
      <c r="L215" s="71">
        <f t="shared" si="8"/>
        <v>0</v>
      </c>
      <c r="M215" s="71">
        <f t="shared" si="7"/>
        <v>18000</v>
      </c>
    </row>
    <row r="216" spans="2:13" ht="24">
      <c r="B216" s="93" t="s">
        <v>931</v>
      </c>
      <c r="C216" s="80" t="s">
        <v>407</v>
      </c>
      <c r="D216" s="80" t="s">
        <v>647</v>
      </c>
      <c r="E216" s="80" t="s">
        <v>638</v>
      </c>
      <c r="F216" s="81" t="s">
        <v>750</v>
      </c>
      <c r="G216" s="80"/>
      <c r="H216" s="82">
        <f>H217</f>
        <v>18000</v>
      </c>
      <c r="I216" s="71">
        <f t="shared" si="8"/>
        <v>0</v>
      </c>
      <c r="J216" s="71">
        <f t="shared" si="6"/>
        <v>18000</v>
      </c>
      <c r="K216" s="82">
        <f t="shared" si="8"/>
        <v>18000</v>
      </c>
      <c r="L216" s="71">
        <f t="shared" si="8"/>
        <v>0</v>
      </c>
      <c r="M216" s="71">
        <f t="shared" si="7"/>
        <v>18000</v>
      </c>
    </row>
    <row r="217" spans="2:13" ht="24">
      <c r="B217" s="93" t="s">
        <v>988</v>
      </c>
      <c r="C217" s="80" t="s">
        <v>407</v>
      </c>
      <c r="D217" s="80" t="s">
        <v>647</v>
      </c>
      <c r="E217" s="80" t="s">
        <v>638</v>
      </c>
      <c r="F217" s="81" t="s">
        <v>977</v>
      </c>
      <c r="G217" s="80"/>
      <c r="H217" s="82">
        <f>H219+H218</f>
        <v>18000</v>
      </c>
      <c r="I217" s="71">
        <f>I219+I218</f>
        <v>0</v>
      </c>
      <c r="J217" s="71">
        <f t="shared" si="6"/>
        <v>18000</v>
      </c>
      <c r="K217" s="82">
        <f>K219+K218</f>
        <v>18000</v>
      </c>
      <c r="L217" s="71">
        <f>L219+L218</f>
        <v>0</v>
      </c>
      <c r="M217" s="71">
        <f t="shared" si="7"/>
        <v>18000</v>
      </c>
    </row>
    <row r="218" spans="2:13" ht="24">
      <c r="B218" s="93" t="s">
        <v>768</v>
      </c>
      <c r="C218" s="80" t="s">
        <v>407</v>
      </c>
      <c r="D218" s="80" t="s">
        <v>647</v>
      </c>
      <c r="E218" s="80" t="s">
        <v>638</v>
      </c>
      <c r="F218" s="81" t="s">
        <v>977</v>
      </c>
      <c r="G218" s="80" t="s">
        <v>976</v>
      </c>
      <c r="H218" s="82">
        <v>18000</v>
      </c>
      <c r="I218" s="71"/>
      <c r="J218" s="71">
        <f t="shared" si="6"/>
        <v>18000</v>
      </c>
      <c r="K218" s="82">
        <v>18000</v>
      </c>
      <c r="L218" s="71"/>
      <c r="M218" s="71">
        <f t="shared" si="7"/>
        <v>18000</v>
      </c>
    </row>
    <row r="219" spans="2:13" s="64" customFormat="1" ht="24" hidden="1">
      <c r="B219" s="93" t="s">
        <v>769</v>
      </c>
      <c r="C219" s="69" t="s">
        <v>407</v>
      </c>
      <c r="D219" s="69" t="s">
        <v>647</v>
      </c>
      <c r="E219" s="69" t="s">
        <v>638</v>
      </c>
      <c r="F219" s="70" t="s">
        <v>977</v>
      </c>
      <c r="G219" s="69" t="s">
        <v>978</v>
      </c>
      <c r="H219" s="71">
        <v>0</v>
      </c>
      <c r="I219" s="71"/>
      <c r="J219" s="71">
        <f t="shared" si="6"/>
        <v>0</v>
      </c>
      <c r="K219" s="71">
        <v>0</v>
      </c>
      <c r="L219" s="71"/>
      <c r="M219" s="71">
        <f t="shared" si="7"/>
        <v>0</v>
      </c>
    </row>
    <row r="220" spans="2:13">
      <c r="B220" s="93" t="s">
        <v>576</v>
      </c>
      <c r="C220" s="80" t="s">
        <v>407</v>
      </c>
      <c r="D220" s="80" t="s">
        <v>647</v>
      </c>
      <c r="E220" s="81" t="s">
        <v>639</v>
      </c>
      <c r="F220" s="81"/>
      <c r="G220" s="80"/>
      <c r="H220" s="82">
        <f>H221+H233+H236</f>
        <v>3469200</v>
      </c>
      <c r="I220" s="71">
        <f>I221+I233+I236</f>
        <v>0</v>
      </c>
      <c r="J220" s="71">
        <f t="shared" si="6"/>
        <v>3469200</v>
      </c>
      <c r="K220" s="82">
        <f>K221+K233+K236</f>
        <v>3469200</v>
      </c>
      <c r="L220" s="71">
        <f>L221+L233+L236</f>
        <v>0</v>
      </c>
      <c r="M220" s="71">
        <f t="shared" si="7"/>
        <v>3469200</v>
      </c>
    </row>
    <row r="221" spans="2:13" ht="24">
      <c r="B221" s="93" t="s">
        <v>922</v>
      </c>
      <c r="C221" s="80" t="s">
        <v>407</v>
      </c>
      <c r="D221" s="80" t="s">
        <v>647</v>
      </c>
      <c r="E221" s="81" t="s">
        <v>639</v>
      </c>
      <c r="F221" s="81" t="s">
        <v>747</v>
      </c>
      <c r="G221" s="80"/>
      <c r="H221" s="82">
        <f>H222+H225+H231+H227+H229</f>
        <v>2969200</v>
      </c>
      <c r="I221" s="71">
        <f>I222+I225+I231+I227+I229</f>
        <v>0</v>
      </c>
      <c r="J221" s="71">
        <f t="shared" si="6"/>
        <v>2969200</v>
      </c>
      <c r="K221" s="82">
        <f>K222+K225+K231+K227+K229</f>
        <v>2969200</v>
      </c>
      <c r="L221" s="71">
        <f>L222+L225+L231+L227+L229</f>
        <v>0</v>
      </c>
      <c r="M221" s="71">
        <f t="shared" si="7"/>
        <v>2969200</v>
      </c>
    </row>
    <row r="222" spans="2:13" s="64" customFormat="1" hidden="1">
      <c r="B222" s="93" t="s">
        <v>923</v>
      </c>
      <c r="C222" s="69" t="s">
        <v>407</v>
      </c>
      <c r="D222" s="69" t="s">
        <v>647</v>
      </c>
      <c r="E222" s="70" t="s">
        <v>639</v>
      </c>
      <c r="F222" s="70" t="s">
        <v>688</v>
      </c>
      <c r="G222" s="69"/>
      <c r="H222" s="71">
        <f>H224+H223</f>
        <v>0</v>
      </c>
      <c r="I222" s="71">
        <f>I224+I223</f>
        <v>0</v>
      </c>
      <c r="J222" s="71">
        <f t="shared" si="6"/>
        <v>0</v>
      </c>
      <c r="K222" s="71">
        <f>K224+K223</f>
        <v>0</v>
      </c>
      <c r="L222" s="71">
        <f>L224+L223</f>
        <v>0</v>
      </c>
      <c r="M222" s="71">
        <f t="shared" si="7"/>
        <v>0</v>
      </c>
    </row>
    <row r="223" spans="2:13" s="64" customFormat="1" ht="24" hidden="1">
      <c r="B223" s="93" t="s">
        <v>768</v>
      </c>
      <c r="C223" s="69" t="s">
        <v>407</v>
      </c>
      <c r="D223" s="69" t="s">
        <v>647</v>
      </c>
      <c r="E223" s="70" t="s">
        <v>639</v>
      </c>
      <c r="F223" s="70" t="s">
        <v>688</v>
      </c>
      <c r="G223" s="69" t="s">
        <v>976</v>
      </c>
      <c r="H223" s="71">
        <v>0</v>
      </c>
      <c r="I223" s="71"/>
      <c r="J223" s="71">
        <f t="shared" ref="J223:J287" si="9">H223+I223</f>
        <v>0</v>
      </c>
      <c r="K223" s="71">
        <v>0</v>
      </c>
      <c r="L223" s="71"/>
      <c r="M223" s="71">
        <f t="shared" ref="M223:M287" si="10">K223+L223</f>
        <v>0</v>
      </c>
    </row>
    <row r="224" spans="2:13" s="64" customFormat="1" hidden="1">
      <c r="B224" s="93" t="s">
        <v>771</v>
      </c>
      <c r="C224" s="69" t="s">
        <v>407</v>
      </c>
      <c r="D224" s="69" t="s">
        <v>647</v>
      </c>
      <c r="E224" s="70" t="s">
        <v>639</v>
      </c>
      <c r="F224" s="70" t="s">
        <v>688</v>
      </c>
      <c r="G224" s="69">
        <v>800</v>
      </c>
      <c r="H224" s="71">
        <v>0</v>
      </c>
      <c r="I224" s="71"/>
      <c r="J224" s="71">
        <f t="shared" si="9"/>
        <v>0</v>
      </c>
      <c r="K224" s="71">
        <v>0</v>
      </c>
      <c r="L224" s="71"/>
      <c r="M224" s="71">
        <f t="shared" si="10"/>
        <v>0</v>
      </c>
    </row>
    <row r="225" spans="2:13" s="64" customFormat="1" hidden="1">
      <c r="B225" s="93" t="s">
        <v>925</v>
      </c>
      <c r="C225" s="69" t="s">
        <v>407</v>
      </c>
      <c r="D225" s="69" t="s">
        <v>647</v>
      </c>
      <c r="E225" s="70" t="s">
        <v>639</v>
      </c>
      <c r="F225" s="70" t="s">
        <v>689</v>
      </c>
      <c r="G225" s="69"/>
      <c r="H225" s="71">
        <f>H226</f>
        <v>0</v>
      </c>
      <c r="I225" s="71">
        <f>I226</f>
        <v>0</v>
      </c>
      <c r="J225" s="71">
        <f t="shared" si="9"/>
        <v>0</v>
      </c>
      <c r="K225" s="71">
        <f>K226</f>
        <v>0</v>
      </c>
      <c r="L225" s="71">
        <f>L226</f>
        <v>0</v>
      </c>
      <c r="M225" s="71">
        <f t="shared" si="10"/>
        <v>0</v>
      </c>
    </row>
    <row r="226" spans="2:13" s="64" customFormat="1" hidden="1">
      <c r="B226" s="93" t="s">
        <v>771</v>
      </c>
      <c r="C226" s="69" t="s">
        <v>407</v>
      </c>
      <c r="D226" s="69" t="s">
        <v>647</v>
      </c>
      <c r="E226" s="70" t="s">
        <v>639</v>
      </c>
      <c r="F226" s="70" t="s">
        <v>689</v>
      </c>
      <c r="G226" s="69">
        <v>800</v>
      </c>
      <c r="H226" s="71">
        <v>0</v>
      </c>
      <c r="I226" s="71"/>
      <c r="J226" s="71">
        <f t="shared" si="9"/>
        <v>0</v>
      </c>
      <c r="K226" s="71">
        <v>0</v>
      </c>
      <c r="L226" s="71"/>
      <c r="M226" s="71">
        <f t="shared" si="10"/>
        <v>0</v>
      </c>
    </row>
    <row r="227" spans="2:13" ht="48">
      <c r="B227" s="93" t="s">
        <v>1026</v>
      </c>
      <c r="C227" s="80" t="s">
        <v>407</v>
      </c>
      <c r="D227" s="80" t="s">
        <v>647</v>
      </c>
      <c r="E227" s="81" t="s">
        <v>639</v>
      </c>
      <c r="F227" s="81" t="s">
        <v>1011</v>
      </c>
      <c r="G227" s="80"/>
      <c r="H227" s="82">
        <f>H228</f>
        <v>900000</v>
      </c>
      <c r="I227" s="71">
        <f>I228</f>
        <v>0</v>
      </c>
      <c r="J227" s="71">
        <f t="shared" si="9"/>
        <v>900000</v>
      </c>
      <c r="K227" s="82">
        <f>K228</f>
        <v>900000</v>
      </c>
      <c r="L227" s="71">
        <f>L228</f>
        <v>0</v>
      </c>
      <c r="M227" s="71">
        <f t="shared" si="10"/>
        <v>900000</v>
      </c>
    </row>
    <row r="228" spans="2:13">
      <c r="B228" s="93" t="s">
        <v>771</v>
      </c>
      <c r="C228" s="80" t="s">
        <v>407</v>
      </c>
      <c r="D228" s="80" t="s">
        <v>647</v>
      </c>
      <c r="E228" s="81" t="s">
        <v>639</v>
      </c>
      <c r="F228" s="81" t="s">
        <v>1011</v>
      </c>
      <c r="G228" s="80" t="s">
        <v>972</v>
      </c>
      <c r="H228" s="82">
        <v>900000</v>
      </c>
      <c r="I228" s="71"/>
      <c r="J228" s="71">
        <f t="shared" si="9"/>
        <v>900000</v>
      </c>
      <c r="K228" s="82">
        <v>900000</v>
      </c>
      <c r="L228" s="71"/>
      <c r="M228" s="71">
        <f t="shared" si="10"/>
        <v>900000</v>
      </c>
    </row>
    <row r="229" spans="2:13" ht="48">
      <c r="B229" s="93" t="s">
        <v>1026</v>
      </c>
      <c r="C229" s="80" t="s">
        <v>407</v>
      </c>
      <c r="D229" s="80" t="s">
        <v>647</v>
      </c>
      <c r="E229" s="81" t="s">
        <v>639</v>
      </c>
      <c r="F229" s="81" t="s">
        <v>1012</v>
      </c>
      <c r="G229" s="80"/>
      <c r="H229" s="82">
        <f>H230</f>
        <v>100000</v>
      </c>
      <c r="I229" s="71">
        <f>I230</f>
        <v>0</v>
      </c>
      <c r="J229" s="71">
        <f t="shared" si="9"/>
        <v>100000</v>
      </c>
      <c r="K229" s="82">
        <f>K230</f>
        <v>100000</v>
      </c>
      <c r="L229" s="71">
        <f>L230</f>
        <v>0</v>
      </c>
      <c r="M229" s="71">
        <f t="shared" si="10"/>
        <v>100000</v>
      </c>
    </row>
    <row r="230" spans="2:13">
      <c r="B230" s="93" t="s">
        <v>771</v>
      </c>
      <c r="C230" s="80" t="s">
        <v>407</v>
      </c>
      <c r="D230" s="80" t="s">
        <v>647</v>
      </c>
      <c r="E230" s="81" t="s">
        <v>639</v>
      </c>
      <c r="F230" s="81" t="s">
        <v>1012</v>
      </c>
      <c r="G230" s="80" t="s">
        <v>972</v>
      </c>
      <c r="H230" s="82">
        <v>100000</v>
      </c>
      <c r="I230" s="71"/>
      <c r="J230" s="71">
        <f t="shared" si="9"/>
        <v>100000</v>
      </c>
      <c r="K230" s="82">
        <v>100000</v>
      </c>
      <c r="L230" s="71"/>
      <c r="M230" s="71">
        <f t="shared" si="10"/>
        <v>100000</v>
      </c>
    </row>
    <row r="231" spans="2:13" ht="36">
      <c r="B231" s="93" t="s">
        <v>930</v>
      </c>
      <c r="C231" s="80" t="s">
        <v>407</v>
      </c>
      <c r="D231" s="80" t="s">
        <v>647</v>
      </c>
      <c r="E231" s="81" t="s">
        <v>639</v>
      </c>
      <c r="F231" s="81" t="s">
        <v>690</v>
      </c>
      <c r="G231" s="80"/>
      <c r="H231" s="82">
        <f>H232</f>
        <v>1969200</v>
      </c>
      <c r="I231" s="71">
        <f>I232</f>
        <v>0</v>
      </c>
      <c r="J231" s="71">
        <f t="shared" si="9"/>
        <v>1969200</v>
      </c>
      <c r="K231" s="82">
        <f>K232</f>
        <v>1969200</v>
      </c>
      <c r="L231" s="71">
        <f>L232</f>
        <v>0</v>
      </c>
      <c r="M231" s="71">
        <f t="shared" si="10"/>
        <v>1969200</v>
      </c>
    </row>
    <row r="232" spans="2:13">
      <c r="B232" s="93" t="s">
        <v>771</v>
      </c>
      <c r="C232" s="80" t="s">
        <v>407</v>
      </c>
      <c r="D232" s="80" t="s">
        <v>647</v>
      </c>
      <c r="E232" s="81" t="s">
        <v>639</v>
      </c>
      <c r="F232" s="81" t="s">
        <v>690</v>
      </c>
      <c r="G232" s="80">
        <v>800</v>
      </c>
      <c r="H232" s="82">
        <v>1969200</v>
      </c>
      <c r="I232" s="71"/>
      <c r="J232" s="71">
        <f t="shared" si="9"/>
        <v>1969200</v>
      </c>
      <c r="K232" s="82">
        <v>1969200</v>
      </c>
      <c r="L232" s="71"/>
      <c r="M232" s="71">
        <f t="shared" si="10"/>
        <v>1969200</v>
      </c>
    </row>
    <row r="233" spans="2:13" ht="24">
      <c r="B233" s="93" t="s">
        <v>940</v>
      </c>
      <c r="C233" s="80" t="s">
        <v>407</v>
      </c>
      <c r="D233" s="80" t="s">
        <v>647</v>
      </c>
      <c r="E233" s="81" t="s">
        <v>639</v>
      </c>
      <c r="F233" s="81" t="s">
        <v>746</v>
      </c>
      <c r="G233" s="80"/>
      <c r="H233" s="82">
        <f>H234</f>
        <v>500000</v>
      </c>
      <c r="I233" s="71">
        <f>I234</f>
        <v>0</v>
      </c>
      <c r="J233" s="71">
        <f t="shared" si="9"/>
        <v>500000</v>
      </c>
      <c r="K233" s="82">
        <f>K234</f>
        <v>500000</v>
      </c>
      <c r="L233" s="71">
        <f>L234</f>
        <v>0</v>
      </c>
      <c r="M233" s="71">
        <f t="shared" si="10"/>
        <v>500000</v>
      </c>
    </row>
    <row r="234" spans="2:13" ht="24">
      <c r="B234" s="93" t="s">
        <v>941</v>
      </c>
      <c r="C234" s="80" t="s">
        <v>407</v>
      </c>
      <c r="D234" s="80" t="s">
        <v>647</v>
      </c>
      <c r="E234" s="81" t="s">
        <v>639</v>
      </c>
      <c r="F234" s="81" t="s">
        <v>691</v>
      </c>
      <c r="G234" s="80"/>
      <c r="H234" s="82">
        <f>H235</f>
        <v>500000</v>
      </c>
      <c r="I234" s="71">
        <f>I235</f>
        <v>0</v>
      </c>
      <c r="J234" s="71">
        <f t="shared" si="9"/>
        <v>500000</v>
      </c>
      <c r="K234" s="82">
        <f>K235</f>
        <v>500000</v>
      </c>
      <c r="L234" s="71">
        <f>L235</f>
        <v>0</v>
      </c>
      <c r="M234" s="71">
        <f t="shared" si="10"/>
        <v>500000</v>
      </c>
    </row>
    <row r="235" spans="2:13">
      <c r="B235" s="93" t="s">
        <v>771</v>
      </c>
      <c r="C235" s="80" t="s">
        <v>407</v>
      </c>
      <c r="D235" s="80" t="s">
        <v>647</v>
      </c>
      <c r="E235" s="81" t="s">
        <v>639</v>
      </c>
      <c r="F235" s="81" t="s">
        <v>691</v>
      </c>
      <c r="G235" s="80">
        <v>800</v>
      </c>
      <c r="H235" s="82">
        <v>500000</v>
      </c>
      <c r="I235" s="71"/>
      <c r="J235" s="71">
        <f t="shared" si="9"/>
        <v>500000</v>
      </c>
      <c r="K235" s="82">
        <v>500000</v>
      </c>
      <c r="L235" s="71"/>
      <c r="M235" s="71">
        <f t="shared" si="10"/>
        <v>500000</v>
      </c>
    </row>
    <row r="236" spans="2:13" s="64" customFormat="1" hidden="1">
      <c r="B236" s="93" t="s">
        <v>952</v>
      </c>
      <c r="C236" s="69" t="s">
        <v>407</v>
      </c>
      <c r="D236" s="69" t="s">
        <v>647</v>
      </c>
      <c r="E236" s="70" t="s">
        <v>639</v>
      </c>
      <c r="F236" s="70" t="s">
        <v>953</v>
      </c>
      <c r="G236" s="69"/>
      <c r="H236" s="71">
        <f>H237+H239+H245+H242+H247</f>
        <v>0</v>
      </c>
      <c r="I236" s="71">
        <f>I237+I239+I245+I242+I247</f>
        <v>0</v>
      </c>
      <c r="J236" s="71">
        <f t="shared" si="9"/>
        <v>0</v>
      </c>
      <c r="K236" s="71">
        <f>K237+K239+K245+K242+K247</f>
        <v>0</v>
      </c>
      <c r="L236" s="71">
        <f>L237+L239+L245+L242+L247</f>
        <v>0</v>
      </c>
      <c r="M236" s="71">
        <f t="shared" si="10"/>
        <v>0</v>
      </c>
    </row>
    <row r="237" spans="2:13" s="64" customFormat="1" ht="24" hidden="1">
      <c r="B237" s="93" t="s">
        <v>942</v>
      </c>
      <c r="C237" s="69" t="s">
        <v>407</v>
      </c>
      <c r="D237" s="69" t="s">
        <v>647</v>
      </c>
      <c r="E237" s="70" t="s">
        <v>639</v>
      </c>
      <c r="F237" s="70" t="s">
        <v>692</v>
      </c>
      <c r="G237" s="69"/>
      <c r="H237" s="71">
        <f>H238</f>
        <v>0</v>
      </c>
      <c r="I237" s="71">
        <f>I238</f>
        <v>0</v>
      </c>
      <c r="J237" s="71">
        <f t="shared" si="9"/>
        <v>0</v>
      </c>
      <c r="K237" s="71">
        <f>K238</f>
        <v>0</v>
      </c>
      <c r="L237" s="71">
        <f>L238</f>
        <v>0</v>
      </c>
      <c r="M237" s="71">
        <f t="shared" si="10"/>
        <v>0</v>
      </c>
    </row>
    <row r="238" spans="2:13" s="64" customFormat="1" ht="24" hidden="1">
      <c r="B238" s="93" t="s">
        <v>774</v>
      </c>
      <c r="C238" s="69" t="s">
        <v>407</v>
      </c>
      <c r="D238" s="69" t="s">
        <v>647</v>
      </c>
      <c r="E238" s="70" t="s">
        <v>639</v>
      </c>
      <c r="F238" s="70" t="s">
        <v>692</v>
      </c>
      <c r="G238" s="69">
        <v>400</v>
      </c>
      <c r="H238" s="71">
        <v>0</v>
      </c>
      <c r="I238" s="71"/>
      <c r="J238" s="71">
        <f t="shared" si="9"/>
        <v>0</v>
      </c>
      <c r="K238" s="71">
        <v>0</v>
      </c>
      <c r="L238" s="71"/>
      <c r="M238" s="71">
        <f t="shared" si="10"/>
        <v>0</v>
      </c>
    </row>
    <row r="239" spans="2:13" s="64" customFormat="1" ht="24" hidden="1">
      <c r="B239" s="93" t="s">
        <v>943</v>
      </c>
      <c r="C239" s="69" t="s">
        <v>407</v>
      </c>
      <c r="D239" s="69" t="s">
        <v>647</v>
      </c>
      <c r="E239" s="70" t="s">
        <v>639</v>
      </c>
      <c r="F239" s="70" t="s">
        <v>693</v>
      </c>
      <c r="G239" s="69"/>
      <c r="H239" s="71">
        <f>H241+H240</f>
        <v>0</v>
      </c>
      <c r="I239" s="71">
        <f>I241+I240</f>
        <v>0</v>
      </c>
      <c r="J239" s="71">
        <f t="shared" si="9"/>
        <v>0</v>
      </c>
      <c r="K239" s="71">
        <f>K241+K240</f>
        <v>0</v>
      </c>
      <c r="L239" s="71">
        <f>L241+L240</f>
        <v>0</v>
      </c>
      <c r="M239" s="71">
        <f t="shared" si="10"/>
        <v>0</v>
      </c>
    </row>
    <row r="240" spans="2:13" s="64" customFormat="1" ht="24" hidden="1">
      <c r="B240" s="93" t="s">
        <v>768</v>
      </c>
      <c r="C240" s="69" t="s">
        <v>407</v>
      </c>
      <c r="D240" s="69" t="s">
        <v>647</v>
      </c>
      <c r="E240" s="70" t="s">
        <v>639</v>
      </c>
      <c r="F240" s="70" t="s">
        <v>693</v>
      </c>
      <c r="G240" s="69" t="s">
        <v>976</v>
      </c>
      <c r="H240" s="71">
        <v>0</v>
      </c>
      <c r="I240" s="71"/>
      <c r="J240" s="71">
        <f t="shared" si="9"/>
        <v>0</v>
      </c>
      <c r="K240" s="71">
        <v>0</v>
      </c>
      <c r="L240" s="71"/>
      <c r="M240" s="71">
        <f t="shared" si="10"/>
        <v>0</v>
      </c>
    </row>
    <row r="241" spans="2:13" s="64" customFormat="1" ht="24" hidden="1">
      <c r="B241" s="93" t="s">
        <v>774</v>
      </c>
      <c r="C241" s="69" t="s">
        <v>407</v>
      </c>
      <c r="D241" s="69" t="s">
        <v>647</v>
      </c>
      <c r="E241" s="70" t="s">
        <v>639</v>
      </c>
      <c r="F241" s="70" t="s">
        <v>693</v>
      </c>
      <c r="G241" s="69">
        <v>400</v>
      </c>
      <c r="H241" s="71">
        <v>0</v>
      </c>
      <c r="I241" s="71"/>
      <c r="J241" s="71">
        <f t="shared" si="9"/>
        <v>0</v>
      </c>
      <c r="K241" s="71">
        <v>0</v>
      </c>
      <c r="L241" s="71"/>
      <c r="M241" s="71">
        <f t="shared" si="10"/>
        <v>0</v>
      </c>
    </row>
    <row r="242" spans="2:13" s="64" customFormat="1" ht="36" hidden="1">
      <c r="B242" s="93" t="s">
        <v>1027</v>
      </c>
      <c r="C242" s="69" t="s">
        <v>407</v>
      </c>
      <c r="D242" s="69" t="s">
        <v>647</v>
      </c>
      <c r="E242" s="70" t="s">
        <v>639</v>
      </c>
      <c r="F242" s="70" t="s">
        <v>1013</v>
      </c>
      <c r="G242" s="69"/>
      <c r="H242" s="71">
        <f>H244+H243</f>
        <v>0</v>
      </c>
      <c r="I242" s="71">
        <f>I244+I243</f>
        <v>0</v>
      </c>
      <c r="J242" s="71">
        <f t="shared" si="9"/>
        <v>0</v>
      </c>
      <c r="K242" s="71">
        <f>K244+K243</f>
        <v>0</v>
      </c>
      <c r="L242" s="71">
        <f>L244+L243</f>
        <v>0</v>
      </c>
      <c r="M242" s="71">
        <f t="shared" si="10"/>
        <v>0</v>
      </c>
    </row>
    <row r="243" spans="2:13" s="64" customFormat="1" ht="24" hidden="1">
      <c r="B243" s="93" t="s">
        <v>768</v>
      </c>
      <c r="C243" s="69" t="s">
        <v>407</v>
      </c>
      <c r="D243" s="69" t="s">
        <v>647</v>
      </c>
      <c r="E243" s="70" t="s">
        <v>639</v>
      </c>
      <c r="F243" s="70" t="s">
        <v>1013</v>
      </c>
      <c r="G243" s="69" t="s">
        <v>976</v>
      </c>
      <c r="H243" s="71">
        <v>0</v>
      </c>
      <c r="I243" s="71"/>
      <c r="J243" s="71">
        <f t="shared" si="9"/>
        <v>0</v>
      </c>
      <c r="K243" s="71">
        <v>0</v>
      </c>
      <c r="L243" s="71"/>
      <c r="M243" s="71">
        <f t="shared" si="10"/>
        <v>0</v>
      </c>
    </row>
    <row r="244" spans="2:13" s="64" customFormat="1" ht="24" hidden="1">
      <c r="B244" s="93" t="s">
        <v>774</v>
      </c>
      <c r="C244" s="69" t="s">
        <v>407</v>
      </c>
      <c r="D244" s="69" t="s">
        <v>647</v>
      </c>
      <c r="E244" s="70" t="s">
        <v>639</v>
      </c>
      <c r="F244" s="70" t="s">
        <v>1013</v>
      </c>
      <c r="G244" s="69" t="s">
        <v>1014</v>
      </c>
      <c r="H244" s="71">
        <v>0</v>
      </c>
      <c r="I244" s="71"/>
      <c r="J244" s="71">
        <f t="shared" si="9"/>
        <v>0</v>
      </c>
      <c r="K244" s="71">
        <v>0</v>
      </c>
      <c r="L244" s="71"/>
      <c r="M244" s="71">
        <f t="shared" si="10"/>
        <v>0</v>
      </c>
    </row>
    <row r="245" spans="2:13" s="64" customFormat="1" ht="36" hidden="1">
      <c r="B245" s="93" t="s">
        <v>966</v>
      </c>
      <c r="C245" s="69" t="s">
        <v>407</v>
      </c>
      <c r="D245" s="69" t="s">
        <v>647</v>
      </c>
      <c r="E245" s="70" t="s">
        <v>639</v>
      </c>
      <c r="F245" s="70" t="s">
        <v>965</v>
      </c>
      <c r="G245" s="69"/>
      <c r="H245" s="71">
        <f>H246</f>
        <v>0</v>
      </c>
      <c r="I245" s="71">
        <f>I246</f>
        <v>0</v>
      </c>
      <c r="J245" s="71">
        <f t="shared" si="9"/>
        <v>0</v>
      </c>
      <c r="K245" s="71">
        <f>K246</f>
        <v>0</v>
      </c>
      <c r="L245" s="71">
        <f>L246</f>
        <v>0</v>
      </c>
      <c r="M245" s="71">
        <f t="shared" si="10"/>
        <v>0</v>
      </c>
    </row>
    <row r="246" spans="2:13" s="64" customFormat="1" ht="24" hidden="1">
      <c r="B246" s="93" t="s">
        <v>774</v>
      </c>
      <c r="C246" s="69" t="s">
        <v>407</v>
      </c>
      <c r="D246" s="69" t="s">
        <v>647</v>
      </c>
      <c r="E246" s="70" t="s">
        <v>639</v>
      </c>
      <c r="F246" s="70" t="s">
        <v>965</v>
      </c>
      <c r="G246" s="69">
        <v>400</v>
      </c>
      <c r="H246" s="71">
        <v>0</v>
      </c>
      <c r="I246" s="71"/>
      <c r="J246" s="71">
        <f t="shared" si="9"/>
        <v>0</v>
      </c>
      <c r="K246" s="71">
        <v>0</v>
      </c>
      <c r="L246" s="71"/>
      <c r="M246" s="71">
        <f t="shared" si="10"/>
        <v>0</v>
      </c>
    </row>
    <row r="247" spans="2:13" s="64" customFormat="1" ht="36" hidden="1">
      <c r="B247" s="93" t="s">
        <v>1027</v>
      </c>
      <c r="C247" s="69" t="s">
        <v>407</v>
      </c>
      <c r="D247" s="69" t="s">
        <v>647</v>
      </c>
      <c r="E247" s="70" t="s">
        <v>639</v>
      </c>
      <c r="F247" s="70" t="s">
        <v>1015</v>
      </c>
      <c r="G247" s="69"/>
      <c r="H247" s="71">
        <f>H249+H248</f>
        <v>0</v>
      </c>
      <c r="I247" s="71">
        <f>I249+I248</f>
        <v>0</v>
      </c>
      <c r="J247" s="71">
        <f t="shared" si="9"/>
        <v>0</v>
      </c>
      <c r="K247" s="71">
        <f>K249+K248</f>
        <v>0</v>
      </c>
      <c r="L247" s="71">
        <f>L249+L248</f>
        <v>0</v>
      </c>
      <c r="M247" s="71">
        <f t="shared" si="10"/>
        <v>0</v>
      </c>
    </row>
    <row r="248" spans="2:13" s="64" customFormat="1" ht="24" hidden="1">
      <c r="B248" s="93" t="s">
        <v>768</v>
      </c>
      <c r="C248" s="69" t="s">
        <v>407</v>
      </c>
      <c r="D248" s="69" t="s">
        <v>647</v>
      </c>
      <c r="E248" s="70" t="s">
        <v>639</v>
      </c>
      <c r="F248" s="70" t="s">
        <v>1015</v>
      </c>
      <c r="G248" s="69" t="s">
        <v>976</v>
      </c>
      <c r="H248" s="71">
        <v>0</v>
      </c>
      <c r="I248" s="71"/>
      <c r="J248" s="71">
        <f t="shared" si="9"/>
        <v>0</v>
      </c>
      <c r="K248" s="71">
        <v>0</v>
      </c>
      <c r="L248" s="71"/>
      <c r="M248" s="71">
        <f t="shared" si="10"/>
        <v>0</v>
      </c>
    </row>
    <row r="249" spans="2:13" s="64" customFormat="1" ht="24" hidden="1">
      <c r="B249" s="93" t="s">
        <v>774</v>
      </c>
      <c r="C249" s="69" t="s">
        <v>407</v>
      </c>
      <c r="D249" s="69" t="s">
        <v>647</v>
      </c>
      <c r="E249" s="70" t="s">
        <v>639</v>
      </c>
      <c r="F249" s="70" t="s">
        <v>1015</v>
      </c>
      <c r="G249" s="69" t="s">
        <v>1014</v>
      </c>
      <c r="H249" s="71">
        <v>0</v>
      </c>
      <c r="I249" s="71"/>
      <c r="J249" s="71">
        <f t="shared" si="9"/>
        <v>0</v>
      </c>
      <c r="K249" s="71">
        <v>0</v>
      </c>
      <c r="L249" s="71"/>
      <c r="M249" s="71">
        <f t="shared" si="10"/>
        <v>0</v>
      </c>
    </row>
    <row r="250" spans="2:13" s="64" customFormat="1" hidden="1">
      <c r="B250" s="93" t="s">
        <v>583</v>
      </c>
      <c r="C250" s="69" t="s">
        <v>407</v>
      </c>
      <c r="D250" s="69" t="s">
        <v>647</v>
      </c>
      <c r="E250" s="69" t="s">
        <v>640</v>
      </c>
      <c r="F250" s="70"/>
      <c r="G250" s="69"/>
      <c r="H250" s="71">
        <f>H251</f>
        <v>0</v>
      </c>
      <c r="I250" s="71">
        <f t="shared" ref="I250:L253" si="11">I251</f>
        <v>0</v>
      </c>
      <c r="J250" s="71">
        <f t="shared" si="9"/>
        <v>0</v>
      </c>
      <c r="K250" s="71">
        <f t="shared" si="11"/>
        <v>0</v>
      </c>
      <c r="L250" s="71">
        <f t="shared" si="11"/>
        <v>0</v>
      </c>
      <c r="M250" s="71">
        <f t="shared" si="10"/>
        <v>0</v>
      </c>
    </row>
    <row r="251" spans="2:13" s="64" customFormat="1" ht="24" hidden="1">
      <c r="B251" s="93" t="s">
        <v>922</v>
      </c>
      <c r="C251" s="69" t="s">
        <v>407</v>
      </c>
      <c r="D251" s="69" t="s">
        <v>647</v>
      </c>
      <c r="E251" s="69" t="s">
        <v>640</v>
      </c>
      <c r="F251" s="70" t="s">
        <v>980</v>
      </c>
      <c r="G251" s="69"/>
      <c r="H251" s="71">
        <f>H252</f>
        <v>0</v>
      </c>
      <c r="I251" s="71">
        <f t="shared" si="11"/>
        <v>0</v>
      </c>
      <c r="J251" s="71">
        <f t="shared" si="9"/>
        <v>0</v>
      </c>
      <c r="K251" s="71">
        <f t="shared" si="11"/>
        <v>0</v>
      </c>
      <c r="L251" s="71">
        <f t="shared" si="11"/>
        <v>0</v>
      </c>
      <c r="M251" s="71">
        <f t="shared" si="10"/>
        <v>0</v>
      </c>
    </row>
    <row r="252" spans="2:13" s="64" customFormat="1" hidden="1">
      <c r="B252" s="93" t="s">
        <v>928</v>
      </c>
      <c r="C252" s="69" t="s">
        <v>407</v>
      </c>
      <c r="D252" s="69" t="s">
        <v>647</v>
      </c>
      <c r="E252" s="69" t="s">
        <v>640</v>
      </c>
      <c r="F252" s="70" t="s">
        <v>979</v>
      </c>
      <c r="G252" s="69"/>
      <c r="H252" s="71">
        <f>H253</f>
        <v>0</v>
      </c>
      <c r="I252" s="71">
        <f t="shared" si="11"/>
        <v>0</v>
      </c>
      <c r="J252" s="71">
        <f t="shared" si="9"/>
        <v>0</v>
      </c>
      <c r="K252" s="71">
        <f t="shared" si="11"/>
        <v>0</v>
      </c>
      <c r="L252" s="71">
        <f t="shared" si="11"/>
        <v>0</v>
      </c>
      <c r="M252" s="71">
        <f t="shared" si="10"/>
        <v>0</v>
      </c>
    </row>
    <row r="253" spans="2:13" s="64" customFormat="1" hidden="1">
      <c r="B253" s="93" t="s">
        <v>982</v>
      </c>
      <c r="C253" s="69" t="s">
        <v>407</v>
      </c>
      <c r="D253" s="69" t="s">
        <v>647</v>
      </c>
      <c r="E253" s="69" t="s">
        <v>640</v>
      </c>
      <c r="F253" s="70" t="s">
        <v>981</v>
      </c>
      <c r="G253" s="69"/>
      <c r="H253" s="71">
        <f>H254</f>
        <v>0</v>
      </c>
      <c r="I253" s="71">
        <f t="shared" si="11"/>
        <v>0</v>
      </c>
      <c r="J253" s="71">
        <f t="shared" si="9"/>
        <v>0</v>
      </c>
      <c r="K253" s="71">
        <f t="shared" si="11"/>
        <v>0</v>
      </c>
      <c r="L253" s="71">
        <f t="shared" si="11"/>
        <v>0</v>
      </c>
      <c r="M253" s="71">
        <f t="shared" si="10"/>
        <v>0</v>
      </c>
    </row>
    <row r="254" spans="2:13" s="64" customFormat="1" ht="24" hidden="1">
      <c r="B254" s="93" t="s">
        <v>768</v>
      </c>
      <c r="C254" s="69" t="s">
        <v>407</v>
      </c>
      <c r="D254" s="69" t="s">
        <v>647</v>
      </c>
      <c r="E254" s="69" t="s">
        <v>640</v>
      </c>
      <c r="F254" s="70" t="s">
        <v>981</v>
      </c>
      <c r="G254" s="69" t="s">
        <v>976</v>
      </c>
      <c r="H254" s="71">
        <v>0</v>
      </c>
      <c r="I254" s="71"/>
      <c r="J254" s="71">
        <f t="shared" si="9"/>
        <v>0</v>
      </c>
      <c r="K254" s="71">
        <v>0</v>
      </c>
      <c r="L254" s="71"/>
      <c r="M254" s="71">
        <f t="shared" si="10"/>
        <v>0</v>
      </c>
    </row>
    <row r="255" spans="2:13">
      <c r="B255" s="93" t="s">
        <v>957</v>
      </c>
      <c r="C255" s="80" t="s">
        <v>407</v>
      </c>
      <c r="D255" s="80" t="s">
        <v>649</v>
      </c>
      <c r="E255" s="81"/>
      <c r="F255" s="81"/>
      <c r="G255" s="80"/>
      <c r="H255" s="82">
        <f>H256+H263+H280+H285</f>
        <v>229840</v>
      </c>
      <c r="I255" s="71">
        <f>I256+I263+I280+I285</f>
        <v>670132.23</v>
      </c>
      <c r="J255" s="71">
        <f t="shared" si="9"/>
        <v>899972.23</v>
      </c>
      <c r="K255" s="82">
        <f>K256+K263+K280+K285</f>
        <v>229840</v>
      </c>
      <c r="L255" s="71">
        <f>L256+L263+L280+L285</f>
        <v>-34500</v>
      </c>
      <c r="M255" s="71">
        <f t="shared" si="10"/>
        <v>195340</v>
      </c>
    </row>
    <row r="256" spans="2:13" s="64" customFormat="1" hidden="1">
      <c r="B256" s="93" t="s">
        <v>393</v>
      </c>
      <c r="C256" s="69" t="s">
        <v>407</v>
      </c>
      <c r="D256" s="69" t="s">
        <v>649</v>
      </c>
      <c r="E256" s="70" t="s">
        <v>638</v>
      </c>
      <c r="F256" s="70"/>
      <c r="G256" s="69"/>
      <c r="H256" s="71">
        <f>H257</f>
        <v>0</v>
      </c>
      <c r="I256" s="71">
        <f>I257</f>
        <v>0</v>
      </c>
      <c r="J256" s="71">
        <f t="shared" si="9"/>
        <v>0</v>
      </c>
      <c r="K256" s="71">
        <f>K257</f>
        <v>0</v>
      </c>
      <c r="L256" s="71">
        <f>L257</f>
        <v>0</v>
      </c>
      <c r="M256" s="71">
        <f t="shared" si="10"/>
        <v>0</v>
      </c>
    </row>
    <row r="257" spans="2:13" s="64" customFormat="1" ht="36" hidden="1">
      <c r="B257" s="93" t="s">
        <v>869</v>
      </c>
      <c r="C257" s="69" t="s">
        <v>407</v>
      </c>
      <c r="D257" s="69" t="s">
        <v>649</v>
      </c>
      <c r="E257" s="70" t="s">
        <v>638</v>
      </c>
      <c r="F257" s="70" t="s">
        <v>738</v>
      </c>
      <c r="G257" s="69"/>
      <c r="H257" s="71">
        <f>H259+H261</f>
        <v>0</v>
      </c>
      <c r="I257" s="71">
        <f>I259+I261</f>
        <v>0</v>
      </c>
      <c r="J257" s="71">
        <f t="shared" si="9"/>
        <v>0</v>
      </c>
      <c r="K257" s="71">
        <f>K259+K261</f>
        <v>0</v>
      </c>
      <c r="L257" s="71">
        <f>L259+L261</f>
        <v>0</v>
      </c>
      <c r="M257" s="71">
        <f t="shared" si="10"/>
        <v>0</v>
      </c>
    </row>
    <row r="258" spans="2:13" s="64" customFormat="1" ht="24" hidden="1">
      <c r="B258" s="93" t="s">
        <v>871</v>
      </c>
      <c r="C258" s="69" t="s">
        <v>407</v>
      </c>
      <c r="D258" s="69" t="s">
        <v>649</v>
      </c>
      <c r="E258" s="70" t="s">
        <v>638</v>
      </c>
      <c r="F258" s="70" t="s">
        <v>809</v>
      </c>
      <c r="G258" s="69"/>
      <c r="H258" s="71">
        <f>H259</f>
        <v>0</v>
      </c>
      <c r="I258" s="71">
        <f>I259</f>
        <v>0</v>
      </c>
      <c r="J258" s="71">
        <f t="shared" si="9"/>
        <v>0</v>
      </c>
      <c r="K258" s="71">
        <f>K259</f>
        <v>0</v>
      </c>
      <c r="L258" s="71">
        <f>L259</f>
        <v>0</v>
      </c>
      <c r="M258" s="71">
        <f t="shared" si="10"/>
        <v>0</v>
      </c>
    </row>
    <row r="259" spans="2:13" s="64" customFormat="1" ht="24" hidden="1">
      <c r="B259" s="93" t="s">
        <v>872</v>
      </c>
      <c r="C259" s="69" t="s">
        <v>407</v>
      </c>
      <c r="D259" s="69" t="s">
        <v>649</v>
      </c>
      <c r="E259" s="70" t="s">
        <v>638</v>
      </c>
      <c r="F259" s="70" t="s">
        <v>694</v>
      </c>
      <c r="G259" s="69"/>
      <c r="H259" s="71">
        <f>H260</f>
        <v>0</v>
      </c>
      <c r="I259" s="71">
        <f>I260</f>
        <v>0</v>
      </c>
      <c r="J259" s="71">
        <f t="shared" si="9"/>
        <v>0</v>
      </c>
      <c r="K259" s="71">
        <f>K260</f>
        <v>0</v>
      </c>
      <c r="L259" s="71">
        <f>L260</f>
        <v>0</v>
      </c>
      <c r="M259" s="71">
        <f t="shared" si="10"/>
        <v>0</v>
      </c>
    </row>
    <row r="260" spans="2:13" s="64" customFormat="1" ht="24" hidden="1">
      <c r="B260" s="93" t="s">
        <v>774</v>
      </c>
      <c r="C260" s="69" t="s">
        <v>407</v>
      </c>
      <c r="D260" s="69" t="s">
        <v>649</v>
      </c>
      <c r="E260" s="70" t="s">
        <v>638</v>
      </c>
      <c r="F260" s="70" t="s">
        <v>694</v>
      </c>
      <c r="G260" s="69">
        <v>400</v>
      </c>
      <c r="H260" s="71">
        <v>0</v>
      </c>
      <c r="I260" s="71"/>
      <c r="J260" s="71">
        <f t="shared" si="9"/>
        <v>0</v>
      </c>
      <c r="K260" s="71">
        <v>0</v>
      </c>
      <c r="L260" s="71"/>
      <c r="M260" s="71">
        <f t="shared" si="10"/>
        <v>0</v>
      </c>
    </row>
    <row r="261" spans="2:13" s="64" customFormat="1" hidden="1">
      <c r="B261" s="93" t="s">
        <v>1080</v>
      </c>
      <c r="C261" s="69" t="s">
        <v>407</v>
      </c>
      <c r="D261" s="69" t="s">
        <v>649</v>
      </c>
      <c r="E261" s="70" t="s">
        <v>638</v>
      </c>
      <c r="F261" s="70" t="s">
        <v>983</v>
      </c>
      <c r="G261" s="69"/>
      <c r="H261" s="71">
        <f>H262</f>
        <v>0</v>
      </c>
      <c r="I261" s="71">
        <f>I262</f>
        <v>0</v>
      </c>
      <c r="J261" s="71">
        <f t="shared" si="9"/>
        <v>0</v>
      </c>
      <c r="K261" s="71">
        <f>K262</f>
        <v>0</v>
      </c>
      <c r="L261" s="71">
        <f>L262</f>
        <v>0</v>
      </c>
      <c r="M261" s="71">
        <f t="shared" si="10"/>
        <v>0</v>
      </c>
    </row>
    <row r="262" spans="2:13" s="64" customFormat="1" ht="24" hidden="1">
      <c r="B262" s="93" t="s">
        <v>768</v>
      </c>
      <c r="C262" s="69" t="s">
        <v>407</v>
      </c>
      <c r="D262" s="69" t="s">
        <v>649</v>
      </c>
      <c r="E262" s="70" t="s">
        <v>638</v>
      </c>
      <c r="F262" s="70" t="s">
        <v>983</v>
      </c>
      <c r="G262" s="69" t="s">
        <v>976</v>
      </c>
      <c r="H262" s="71">
        <v>0</v>
      </c>
      <c r="I262" s="71"/>
      <c r="J262" s="71">
        <f t="shared" si="9"/>
        <v>0</v>
      </c>
      <c r="K262" s="71">
        <v>0</v>
      </c>
      <c r="L262" s="71"/>
      <c r="M262" s="71">
        <f t="shared" si="10"/>
        <v>0</v>
      </c>
    </row>
    <row r="263" spans="2:13" s="64" customFormat="1">
      <c r="B263" s="93" t="s">
        <v>478</v>
      </c>
      <c r="C263" s="69" t="s">
        <v>407</v>
      </c>
      <c r="D263" s="69" t="s">
        <v>649</v>
      </c>
      <c r="E263" s="70" t="s">
        <v>639</v>
      </c>
      <c r="F263" s="70"/>
      <c r="G263" s="69"/>
      <c r="H263" s="71">
        <f>H267+H276+H264</f>
        <v>0</v>
      </c>
      <c r="I263" s="71">
        <f>I267+I276+I264</f>
        <v>704632.23</v>
      </c>
      <c r="J263" s="71">
        <f t="shared" si="9"/>
        <v>704632.23</v>
      </c>
      <c r="K263" s="71">
        <f>K267+K276+K264</f>
        <v>0</v>
      </c>
      <c r="L263" s="71">
        <f>L267+L276+L264</f>
        <v>0</v>
      </c>
      <c r="M263" s="71">
        <f t="shared" si="10"/>
        <v>0</v>
      </c>
    </row>
    <row r="264" spans="2:13" s="64" customFormat="1" ht="24" hidden="1">
      <c r="B264" s="93" t="s">
        <v>1028</v>
      </c>
      <c r="C264" s="69" t="s">
        <v>407</v>
      </c>
      <c r="D264" s="69" t="s">
        <v>649</v>
      </c>
      <c r="E264" s="70" t="s">
        <v>639</v>
      </c>
      <c r="F264" s="70" t="s">
        <v>761</v>
      </c>
      <c r="G264" s="69"/>
      <c r="H264" s="71">
        <f>H265</f>
        <v>0</v>
      </c>
      <c r="I264" s="71">
        <f>I265</f>
        <v>0</v>
      </c>
      <c r="J264" s="71">
        <f t="shared" si="9"/>
        <v>0</v>
      </c>
      <c r="K264" s="71">
        <f>K265</f>
        <v>0</v>
      </c>
      <c r="L264" s="71">
        <f>L265</f>
        <v>0</v>
      </c>
      <c r="M264" s="71">
        <f t="shared" si="10"/>
        <v>0</v>
      </c>
    </row>
    <row r="265" spans="2:13" s="64" customFormat="1" ht="24" hidden="1">
      <c r="B265" s="93" t="s">
        <v>998</v>
      </c>
      <c r="C265" s="69" t="s">
        <v>407</v>
      </c>
      <c r="D265" s="69" t="s">
        <v>649</v>
      </c>
      <c r="E265" s="70" t="s">
        <v>639</v>
      </c>
      <c r="F265" s="70" t="s">
        <v>992</v>
      </c>
      <c r="G265" s="69"/>
      <c r="H265" s="71">
        <f>H266</f>
        <v>0</v>
      </c>
      <c r="I265" s="71">
        <f>I266</f>
        <v>0</v>
      </c>
      <c r="J265" s="71">
        <f t="shared" si="9"/>
        <v>0</v>
      </c>
      <c r="K265" s="71">
        <f>K266</f>
        <v>0</v>
      </c>
      <c r="L265" s="71">
        <f>L266</f>
        <v>0</v>
      </c>
      <c r="M265" s="71">
        <f t="shared" si="10"/>
        <v>0</v>
      </c>
    </row>
    <row r="266" spans="2:13" s="64" customFormat="1" ht="24" hidden="1">
      <c r="B266" s="93" t="s">
        <v>768</v>
      </c>
      <c r="C266" s="69" t="s">
        <v>407</v>
      </c>
      <c r="D266" s="69" t="s">
        <v>649</v>
      </c>
      <c r="E266" s="70" t="s">
        <v>639</v>
      </c>
      <c r="F266" s="70" t="s">
        <v>992</v>
      </c>
      <c r="G266" s="69" t="s">
        <v>976</v>
      </c>
      <c r="H266" s="71">
        <v>0</v>
      </c>
      <c r="I266" s="71"/>
      <c r="J266" s="71">
        <f t="shared" si="9"/>
        <v>0</v>
      </c>
      <c r="K266" s="71">
        <v>0</v>
      </c>
      <c r="L266" s="71"/>
      <c r="M266" s="71">
        <f t="shared" si="10"/>
        <v>0</v>
      </c>
    </row>
    <row r="267" spans="2:13" s="64" customFormat="1" ht="36">
      <c r="B267" s="93" t="s">
        <v>869</v>
      </c>
      <c r="C267" s="69" t="s">
        <v>407</v>
      </c>
      <c r="D267" s="69" t="s">
        <v>649</v>
      </c>
      <c r="E267" s="70" t="s">
        <v>639</v>
      </c>
      <c r="F267" s="70" t="s">
        <v>738</v>
      </c>
      <c r="G267" s="69"/>
      <c r="H267" s="71">
        <f>H272+H274+H270</f>
        <v>0</v>
      </c>
      <c r="I267" s="71">
        <f>I272+I274+I270+I268</f>
        <v>704632.23</v>
      </c>
      <c r="J267" s="71">
        <f t="shared" si="9"/>
        <v>704632.23</v>
      </c>
      <c r="K267" s="71">
        <f>K272+K274+K270</f>
        <v>0</v>
      </c>
      <c r="L267" s="71">
        <f>L272+L274+L270+L268</f>
        <v>0</v>
      </c>
      <c r="M267" s="71">
        <f t="shared" si="10"/>
        <v>0</v>
      </c>
    </row>
    <row r="268" spans="2:13" s="64" customFormat="1" ht="24">
      <c r="B268" s="93" t="s">
        <v>871</v>
      </c>
      <c r="C268" s="69" t="s">
        <v>407</v>
      </c>
      <c r="D268" s="69" t="s">
        <v>649</v>
      </c>
      <c r="E268" s="70" t="s">
        <v>639</v>
      </c>
      <c r="F268" s="70" t="s">
        <v>809</v>
      </c>
      <c r="G268" s="69"/>
      <c r="H268" s="71"/>
      <c r="I268" s="71">
        <v>704632.23</v>
      </c>
      <c r="J268" s="71">
        <f t="shared" si="9"/>
        <v>704632.23</v>
      </c>
      <c r="K268" s="71"/>
      <c r="L268" s="71"/>
      <c r="M268" s="71">
        <f t="shared" si="10"/>
        <v>0</v>
      </c>
    </row>
    <row r="269" spans="2:13" s="64" customFormat="1" ht="24" hidden="1">
      <c r="B269" s="93" t="s">
        <v>768</v>
      </c>
      <c r="C269" s="69" t="s">
        <v>407</v>
      </c>
      <c r="D269" s="69" t="s">
        <v>649</v>
      </c>
      <c r="E269" s="70" t="s">
        <v>639</v>
      </c>
      <c r="F269" s="70" t="s">
        <v>809</v>
      </c>
      <c r="G269" s="69" t="s">
        <v>976</v>
      </c>
      <c r="H269" s="71">
        <f>H272</f>
        <v>0</v>
      </c>
      <c r="I269" s="71">
        <f>I272</f>
        <v>0</v>
      </c>
      <c r="J269" s="71">
        <f t="shared" si="9"/>
        <v>0</v>
      </c>
      <c r="K269" s="71">
        <f>K272</f>
        <v>0</v>
      </c>
      <c r="L269" s="71">
        <f>L272</f>
        <v>0</v>
      </c>
      <c r="M269" s="71">
        <f t="shared" si="10"/>
        <v>0</v>
      </c>
    </row>
    <row r="270" spans="2:13" s="64" customFormat="1" ht="24" hidden="1">
      <c r="B270" s="93" t="s">
        <v>1029</v>
      </c>
      <c r="C270" s="69" t="s">
        <v>407</v>
      </c>
      <c r="D270" s="69" t="s">
        <v>649</v>
      </c>
      <c r="E270" s="70" t="s">
        <v>639</v>
      </c>
      <c r="F270" s="70" t="s">
        <v>1016</v>
      </c>
      <c r="G270" s="69"/>
      <c r="H270" s="71">
        <f>H271</f>
        <v>0</v>
      </c>
      <c r="I270" s="71">
        <f>I271</f>
        <v>0</v>
      </c>
      <c r="J270" s="71">
        <f t="shared" si="9"/>
        <v>0</v>
      </c>
      <c r="K270" s="71">
        <f>K271</f>
        <v>0</v>
      </c>
      <c r="L270" s="71">
        <f>L271</f>
        <v>0</v>
      </c>
      <c r="M270" s="71">
        <f t="shared" si="10"/>
        <v>0</v>
      </c>
    </row>
    <row r="271" spans="2:13" s="64" customFormat="1" ht="24" hidden="1">
      <c r="B271" s="93" t="s">
        <v>768</v>
      </c>
      <c r="C271" s="69" t="s">
        <v>407</v>
      </c>
      <c r="D271" s="69" t="s">
        <v>649</v>
      </c>
      <c r="E271" s="70" t="s">
        <v>639</v>
      </c>
      <c r="F271" s="70" t="s">
        <v>1016</v>
      </c>
      <c r="G271" s="69" t="s">
        <v>976</v>
      </c>
      <c r="H271" s="71">
        <v>0</v>
      </c>
      <c r="I271" s="71"/>
      <c r="J271" s="71">
        <f t="shared" si="9"/>
        <v>0</v>
      </c>
      <c r="K271" s="71">
        <v>0</v>
      </c>
      <c r="L271" s="71"/>
      <c r="M271" s="71">
        <f t="shared" si="10"/>
        <v>0</v>
      </c>
    </row>
    <row r="272" spans="2:13" s="64" customFormat="1" ht="24" hidden="1">
      <c r="B272" s="93" t="s">
        <v>872</v>
      </c>
      <c r="C272" s="69" t="s">
        <v>407</v>
      </c>
      <c r="D272" s="69" t="s">
        <v>649</v>
      </c>
      <c r="E272" s="70" t="s">
        <v>639</v>
      </c>
      <c r="F272" s="70" t="s">
        <v>694</v>
      </c>
      <c r="G272" s="69"/>
      <c r="H272" s="71">
        <f>H273</f>
        <v>0</v>
      </c>
      <c r="I272" s="71">
        <f>I273</f>
        <v>0</v>
      </c>
      <c r="J272" s="71">
        <f t="shared" si="9"/>
        <v>0</v>
      </c>
      <c r="K272" s="71">
        <f>K273</f>
        <v>0</v>
      </c>
      <c r="L272" s="71">
        <f>L273</f>
        <v>0</v>
      </c>
      <c r="M272" s="71">
        <f t="shared" si="10"/>
        <v>0</v>
      </c>
    </row>
    <row r="273" spans="2:13" s="64" customFormat="1" ht="24" hidden="1">
      <c r="B273" s="93" t="s">
        <v>774</v>
      </c>
      <c r="C273" s="69" t="s">
        <v>407</v>
      </c>
      <c r="D273" s="69" t="s">
        <v>649</v>
      </c>
      <c r="E273" s="70" t="s">
        <v>639</v>
      </c>
      <c r="F273" s="70" t="s">
        <v>694</v>
      </c>
      <c r="G273" s="69">
        <v>400</v>
      </c>
      <c r="H273" s="71">
        <v>0</v>
      </c>
      <c r="I273" s="71"/>
      <c r="J273" s="71">
        <f t="shared" si="9"/>
        <v>0</v>
      </c>
      <c r="K273" s="71">
        <v>0</v>
      </c>
      <c r="L273" s="71"/>
      <c r="M273" s="71">
        <f t="shared" si="10"/>
        <v>0</v>
      </c>
    </row>
    <row r="274" spans="2:13" s="64" customFormat="1" ht="24" hidden="1">
      <c r="B274" s="93" t="s">
        <v>987</v>
      </c>
      <c r="C274" s="69" t="s">
        <v>407</v>
      </c>
      <c r="D274" s="69" t="s">
        <v>649</v>
      </c>
      <c r="E274" s="70" t="s">
        <v>639</v>
      </c>
      <c r="F274" s="70" t="s">
        <v>984</v>
      </c>
      <c r="G274" s="69"/>
      <c r="H274" s="71">
        <f>H275</f>
        <v>0</v>
      </c>
      <c r="I274" s="71">
        <f>I275</f>
        <v>0</v>
      </c>
      <c r="J274" s="71">
        <f t="shared" si="9"/>
        <v>0</v>
      </c>
      <c r="K274" s="71">
        <f>K275</f>
        <v>0</v>
      </c>
      <c r="L274" s="71">
        <f>L275</f>
        <v>0</v>
      </c>
      <c r="M274" s="71">
        <f t="shared" si="10"/>
        <v>0</v>
      </c>
    </row>
    <row r="275" spans="2:13" s="64" customFormat="1" ht="24" hidden="1">
      <c r="B275" s="93" t="s">
        <v>768</v>
      </c>
      <c r="C275" s="69" t="s">
        <v>407</v>
      </c>
      <c r="D275" s="69" t="s">
        <v>649</v>
      </c>
      <c r="E275" s="70" t="s">
        <v>639</v>
      </c>
      <c r="F275" s="70" t="s">
        <v>984</v>
      </c>
      <c r="G275" s="69" t="s">
        <v>976</v>
      </c>
      <c r="H275" s="71">
        <v>0</v>
      </c>
      <c r="I275" s="71"/>
      <c r="J275" s="71">
        <f t="shared" si="9"/>
        <v>0</v>
      </c>
      <c r="K275" s="71">
        <v>0</v>
      </c>
      <c r="L275" s="71"/>
      <c r="M275" s="71">
        <f t="shared" si="10"/>
        <v>0</v>
      </c>
    </row>
    <row r="276" spans="2:13" s="64" customFormat="1" ht="24" hidden="1">
      <c r="B276" s="93" t="s">
        <v>873</v>
      </c>
      <c r="C276" s="69" t="s">
        <v>407</v>
      </c>
      <c r="D276" s="69" t="s">
        <v>649</v>
      </c>
      <c r="E276" s="70" t="s">
        <v>639</v>
      </c>
      <c r="F276" s="70" t="s">
        <v>748</v>
      </c>
      <c r="G276" s="69"/>
      <c r="H276" s="71">
        <f>H277</f>
        <v>0</v>
      </c>
      <c r="I276" s="71">
        <f>I277</f>
        <v>0</v>
      </c>
      <c r="J276" s="71">
        <f t="shared" si="9"/>
        <v>0</v>
      </c>
      <c r="K276" s="71">
        <f>K277</f>
        <v>0</v>
      </c>
      <c r="L276" s="71">
        <f>L277</f>
        <v>0</v>
      </c>
      <c r="M276" s="71">
        <f t="shared" si="10"/>
        <v>0</v>
      </c>
    </row>
    <row r="277" spans="2:13" s="64" customFormat="1" ht="24" hidden="1">
      <c r="B277" s="93" t="s">
        <v>878</v>
      </c>
      <c r="C277" s="69" t="s">
        <v>407</v>
      </c>
      <c r="D277" s="69" t="s">
        <v>649</v>
      </c>
      <c r="E277" s="70" t="s">
        <v>639</v>
      </c>
      <c r="F277" s="70" t="s">
        <v>695</v>
      </c>
      <c r="G277" s="69"/>
      <c r="H277" s="71">
        <f>H279+H278</f>
        <v>0</v>
      </c>
      <c r="I277" s="71">
        <f>I279</f>
        <v>0</v>
      </c>
      <c r="J277" s="71">
        <f t="shared" si="9"/>
        <v>0</v>
      </c>
      <c r="K277" s="71">
        <f>K279+K278</f>
        <v>0</v>
      </c>
      <c r="L277" s="71">
        <f>L279</f>
        <v>0</v>
      </c>
      <c r="M277" s="71">
        <f t="shared" si="10"/>
        <v>0</v>
      </c>
    </row>
    <row r="278" spans="2:13" s="64" customFormat="1" ht="24" hidden="1">
      <c r="B278" s="93" t="s">
        <v>768</v>
      </c>
      <c r="C278" s="69" t="s">
        <v>407</v>
      </c>
      <c r="D278" s="69" t="s">
        <v>649</v>
      </c>
      <c r="E278" s="70" t="s">
        <v>639</v>
      </c>
      <c r="F278" s="70" t="s">
        <v>695</v>
      </c>
      <c r="G278" s="69" t="s">
        <v>976</v>
      </c>
      <c r="H278" s="71">
        <v>0</v>
      </c>
      <c r="I278" s="71"/>
      <c r="J278" s="71">
        <f t="shared" si="9"/>
        <v>0</v>
      </c>
      <c r="K278" s="71">
        <v>0</v>
      </c>
      <c r="L278" s="71"/>
      <c r="M278" s="71">
        <f t="shared" si="10"/>
        <v>0</v>
      </c>
    </row>
    <row r="279" spans="2:13" s="64" customFormat="1" ht="24" hidden="1">
      <c r="B279" s="93" t="s">
        <v>769</v>
      </c>
      <c r="C279" s="69" t="s">
        <v>407</v>
      </c>
      <c r="D279" s="69" t="s">
        <v>649</v>
      </c>
      <c r="E279" s="70" t="s">
        <v>639</v>
      </c>
      <c r="F279" s="70" t="s">
        <v>695</v>
      </c>
      <c r="G279" s="69">
        <v>600</v>
      </c>
      <c r="H279" s="71">
        <v>0</v>
      </c>
      <c r="I279" s="71"/>
      <c r="J279" s="71">
        <f t="shared" si="9"/>
        <v>0</v>
      </c>
      <c r="K279" s="71">
        <v>0</v>
      </c>
      <c r="L279" s="71"/>
      <c r="M279" s="71">
        <f t="shared" si="10"/>
        <v>0</v>
      </c>
    </row>
    <row r="280" spans="2:13" ht="24">
      <c r="B280" s="93" t="s">
        <v>94</v>
      </c>
      <c r="C280" s="80" t="s">
        <v>407</v>
      </c>
      <c r="D280" s="80" t="s">
        <v>649</v>
      </c>
      <c r="E280" s="81" t="s">
        <v>647</v>
      </c>
      <c r="F280" s="81"/>
      <c r="G280" s="80"/>
      <c r="H280" s="82">
        <f>H281</f>
        <v>34500</v>
      </c>
      <c r="I280" s="71">
        <f>I281</f>
        <v>-34500</v>
      </c>
      <c r="J280" s="71">
        <f t="shared" si="9"/>
        <v>0</v>
      </c>
      <c r="K280" s="82">
        <f>K281</f>
        <v>34500</v>
      </c>
      <c r="L280" s="71">
        <f>L281</f>
        <v>-34500</v>
      </c>
      <c r="M280" s="71">
        <f t="shared" si="10"/>
        <v>0</v>
      </c>
    </row>
    <row r="281" spans="2:13">
      <c r="B281" s="93" t="s">
        <v>810</v>
      </c>
      <c r="C281" s="80" t="s">
        <v>407</v>
      </c>
      <c r="D281" s="80" t="s">
        <v>649</v>
      </c>
      <c r="E281" s="81" t="s">
        <v>647</v>
      </c>
      <c r="F281" s="81" t="s">
        <v>785</v>
      </c>
      <c r="G281" s="80"/>
      <c r="H281" s="82">
        <f>H282</f>
        <v>34500</v>
      </c>
      <c r="I281" s="71">
        <f>I282</f>
        <v>-34500</v>
      </c>
      <c r="J281" s="71">
        <f t="shared" si="9"/>
        <v>0</v>
      </c>
      <c r="K281" s="82">
        <f>K282</f>
        <v>34500</v>
      </c>
      <c r="L281" s="71">
        <f>L282</f>
        <v>-34500</v>
      </c>
      <c r="M281" s="71">
        <f t="shared" si="10"/>
        <v>0</v>
      </c>
    </row>
    <row r="282" spans="2:13" ht="24">
      <c r="B282" s="93" t="s">
        <v>624</v>
      </c>
      <c r="C282" s="80" t="s">
        <v>407</v>
      </c>
      <c r="D282" s="80" t="s">
        <v>649</v>
      </c>
      <c r="E282" s="81" t="s">
        <v>647</v>
      </c>
      <c r="F282" s="81" t="s">
        <v>696</v>
      </c>
      <c r="G282" s="80"/>
      <c r="H282" s="82">
        <f>H283+H284</f>
        <v>34500</v>
      </c>
      <c r="I282" s="71">
        <f>I283+I284</f>
        <v>-34500</v>
      </c>
      <c r="J282" s="71">
        <f t="shared" si="9"/>
        <v>0</v>
      </c>
      <c r="K282" s="82">
        <f>K283+K284</f>
        <v>34500</v>
      </c>
      <c r="L282" s="71">
        <f>L283+L284</f>
        <v>-34500</v>
      </c>
      <c r="M282" s="71">
        <f t="shared" si="10"/>
        <v>0</v>
      </c>
    </row>
    <row r="283" spans="2:13" ht="48">
      <c r="B283" s="93" t="s">
        <v>767</v>
      </c>
      <c r="C283" s="80" t="s">
        <v>407</v>
      </c>
      <c r="D283" s="80" t="s">
        <v>649</v>
      </c>
      <c r="E283" s="81" t="s">
        <v>647</v>
      </c>
      <c r="F283" s="81" t="s">
        <v>696</v>
      </c>
      <c r="G283" s="80">
        <v>100</v>
      </c>
      <c r="H283" s="82">
        <v>10500</v>
      </c>
      <c r="I283" s="71">
        <v>-10500</v>
      </c>
      <c r="J283" s="71">
        <f t="shared" si="9"/>
        <v>0</v>
      </c>
      <c r="K283" s="82">
        <v>10500</v>
      </c>
      <c r="L283" s="71">
        <v>-10500</v>
      </c>
      <c r="M283" s="71">
        <f t="shared" si="10"/>
        <v>0</v>
      </c>
    </row>
    <row r="284" spans="2:13" ht="24">
      <c r="B284" s="93" t="s">
        <v>768</v>
      </c>
      <c r="C284" s="80" t="s">
        <v>407</v>
      </c>
      <c r="D284" s="80" t="s">
        <v>649</v>
      </c>
      <c r="E284" s="81" t="s">
        <v>647</v>
      </c>
      <c r="F284" s="81" t="s">
        <v>696</v>
      </c>
      <c r="G284" s="80">
        <v>200</v>
      </c>
      <c r="H284" s="82">
        <v>24000</v>
      </c>
      <c r="I284" s="71">
        <v>-24000</v>
      </c>
      <c r="J284" s="71">
        <f t="shared" si="9"/>
        <v>0</v>
      </c>
      <c r="K284" s="82">
        <v>24000</v>
      </c>
      <c r="L284" s="71">
        <v>-24000</v>
      </c>
      <c r="M284" s="71">
        <f t="shared" si="10"/>
        <v>0</v>
      </c>
    </row>
    <row r="285" spans="2:13">
      <c r="B285" s="93" t="s">
        <v>551</v>
      </c>
      <c r="C285" s="80" t="s">
        <v>407</v>
      </c>
      <c r="D285" s="80" t="s">
        <v>649</v>
      </c>
      <c r="E285" s="80" t="s">
        <v>649</v>
      </c>
      <c r="F285" s="81"/>
      <c r="G285" s="80"/>
      <c r="H285" s="82">
        <f>H286</f>
        <v>195340</v>
      </c>
      <c r="I285" s="71">
        <f>I286</f>
        <v>0</v>
      </c>
      <c r="J285" s="71">
        <f t="shared" si="9"/>
        <v>195340</v>
      </c>
      <c r="K285" s="82">
        <f>K286</f>
        <v>195340</v>
      </c>
      <c r="L285" s="71">
        <f>L286</f>
        <v>0</v>
      </c>
      <c r="M285" s="71">
        <f t="shared" si="10"/>
        <v>195340</v>
      </c>
    </row>
    <row r="286" spans="2:13" ht="24">
      <c r="B286" s="93" t="s">
        <v>864</v>
      </c>
      <c r="C286" s="80" t="s">
        <v>407</v>
      </c>
      <c r="D286" s="80" t="s">
        <v>649</v>
      </c>
      <c r="E286" s="80" t="s">
        <v>649</v>
      </c>
      <c r="F286" s="81" t="s">
        <v>754</v>
      </c>
      <c r="G286" s="80"/>
      <c r="H286" s="82">
        <f>H287+H291</f>
        <v>195340</v>
      </c>
      <c r="I286" s="71">
        <f>I287+I291</f>
        <v>0</v>
      </c>
      <c r="J286" s="71">
        <f t="shared" si="9"/>
        <v>195340</v>
      </c>
      <c r="K286" s="82">
        <f>K287+K291</f>
        <v>195340</v>
      </c>
      <c r="L286" s="71">
        <f>L287+L291</f>
        <v>0</v>
      </c>
      <c r="M286" s="71">
        <f t="shared" si="10"/>
        <v>195340</v>
      </c>
    </row>
    <row r="287" spans="2:13" ht="24">
      <c r="B287" s="93" t="s">
        <v>865</v>
      </c>
      <c r="C287" s="80" t="s">
        <v>407</v>
      </c>
      <c r="D287" s="80" t="s">
        <v>649</v>
      </c>
      <c r="E287" s="80" t="s">
        <v>649</v>
      </c>
      <c r="F287" s="81" t="s">
        <v>725</v>
      </c>
      <c r="G287" s="80"/>
      <c r="H287" s="82">
        <f>H288+H289+H290</f>
        <v>50000</v>
      </c>
      <c r="I287" s="71">
        <f>I288+I289</f>
        <v>0</v>
      </c>
      <c r="J287" s="71">
        <f t="shared" si="9"/>
        <v>50000</v>
      </c>
      <c r="K287" s="82">
        <f>K288+K289+K290</f>
        <v>50000</v>
      </c>
      <c r="L287" s="71">
        <f>L288+L289</f>
        <v>0</v>
      </c>
      <c r="M287" s="71">
        <f t="shared" si="10"/>
        <v>50000</v>
      </c>
    </row>
    <row r="288" spans="2:13" s="64" customFormat="1" ht="48" hidden="1">
      <c r="B288" s="93" t="s">
        <v>767</v>
      </c>
      <c r="C288" s="69" t="s">
        <v>407</v>
      </c>
      <c r="D288" s="69" t="s">
        <v>649</v>
      </c>
      <c r="E288" s="69" t="s">
        <v>649</v>
      </c>
      <c r="F288" s="70" t="s">
        <v>725</v>
      </c>
      <c r="G288" s="69" t="s">
        <v>735</v>
      </c>
      <c r="H288" s="71">
        <v>0</v>
      </c>
      <c r="I288" s="71"/>
      <c r="J288" s="71">
        <f t="shared" ref="J288:J348" si="12">H288+I288</f>
        <v>0</v>
      </c>
      <c r="K288" s="71">
        <v>0</v>
      </c>
      <c r="L288" s="71"/>
      <c r="M288" s="71">
        <f t="shared" ref="M288:M348" si="13">K288+L288</f>
        <v>0</v>
      </c>
    </row>
    <row r="289" spans="2:13" ht="24">
      <c r="B289" s="93" t="s">
        <v>768</v>
      </c>
      <c r="C289" s="80" t="s">
        <v>407</v>
      </c>
      <c r="D289" s="80" t="s">
        <v>649</v>
      </c>
      <c r="E289" s="80" t="s">
        <v>649</v>
      </c>
      <c r="F289" s="81" t="s">
        <v>725</v>
      </c>
      <c r="G289" s="80" t="s">
        <v>976</v>
      </c>
      <c r="H289" s="82">
        <v>50000</v>
      </c>
      <c r="I289" s="71"/>
      <c r="J289" s="71">
        <f t="shared" si="12"/>
        <v>50000</v>
      </c>
      <c r="K289" s="82">
        <v>50000</v>
      </c>
      <c r="L289" s="71"/>
      <c r="M289" s="71">
        <f t="shared" si="13"/>
        <v>50000</v>
      </c>
    </row>
    <row r="290" spans="2:13" s="64" customFormat="1" hidden="1">
      <c r="B290" s="93" t="s">
        <v>773</v>
      </c>
      <c r="C290" s="69" t="s">
        <v>407</v>
      </c>
      <c r="D290" s="69" t="s">
        <v>649</v>
      </c>
      <c r="E290" s="69" t="s">
        <v>649</v>
      </c>
      <c r="F290" s="70" t="s">
        <v>725</v>
      </c>
      <c r="G290" s="69" t="s">
        <v>1004</v>
      </c>
      <c r="H290" s="71">
        <v>0</v>
      </c>
      <c r="I290" s="71"/>
      <c r="J290" s="71">
        <f t="shared" si="12"/>
        <v>0</v>
      </c>
      <c r="K290" s="71">
        <v>0</v>
      </c>
      <c r="L290" s="71"/>
      <c r="M290" s="71">
        <f t="shared" si="13"/>
        <v>0</v>
      </c>
    </row>
    <row r="291" spans="2:13" ht="24">
      <c r="B291" s="93" t="s">
        <v>866</v>
      </c>
      <c r="C291" s="80" t="s">
        <v>407</v>
      </c>
      <c r="D291" s="80" t="s">
        <v>649</v>
      </c>
      <c r="E291" s="80" t="s">
        <v>649</v>
      </c>
      <c r="F291" s="81" t="s">
        <v>709</v>
      </c>
      <c r="G291" s="80"/>
      <c r="H291" s="82">
        <f>H292</f>
        <v>145340</v>
      </c>
      <c r="I291" s="71">
        <f>I292</f>
        <v>0</v>
      </c>
      <c r="J291" s="71">
        <f t="shared" si="12"/>
        <v>145340</v>
      </c>
      <c r="K291" s="82">
        <f>K292</f>
        <v>145340</v>
      </c>
      <c r="L291" s="71">
        <f>L292</f>
        <v>0</v>
      </c>
      <c r="M291" s="71">
        <f t="shared" si="13"/>
        <v>145340</v>
      </c>
    </row>
    <row r="292" spans="2:13" ht="24">
      <c r="B292" s="93" t="s">
        <v>768</v>
      </c>
      <c r="C292" s="80" t="s">
        <v>407</v>
      </c>
      <c r="D292" s="80" t="s">
        <v>649</v>
      </c>
      <c r="E292" s="80" t="s">
        <v>649</v>
      </c>
      <c r="F292" s="81" t="s">
        <v>709</v>
      </c>
      <c r="G292" s="80" t="s">
        <v>976</v>
      </c>
      <c r="H292" s="82">
        <v>145340</v>
      </c>
      <c r="I292" s="71"/>
      <c r="J292" s="71">
        <f t="shared" si="12"/>
        <v>145340</v>
      </c>
      <c r="K292" s="82">
        <v>145340</v>
      </c>
      <c r="L292" s="71"/>
      <c r="M292" s="71">
        <f t="shared" si="13"/>
        <v>145340</v>
      </c>
    </row>
    <row r="293" spans="2:13">
      <c r="B293" s="93" t="s">
        <v>963</v>
      </c>
      <c r="C293" s="80" t="s">
        <v>407</v>
      </c>
      <c r="D293" s="80" t="s">
        <v>628</v>
      </c>
      <c r="E293" s="81"/>
      <c r="F293" s="81"/>
      <c r="G293" s="80"/>
      <c r="H293" s="82">
        <f>H294+H298+H319</f>
        <v>3641020</v>
      </c>
      <c r="I293" s="71">
        <f>I294+I298+I319</f>
        <v>0</v>
      </c>
      <c r="J293" s="71">
        <f t="shared" si="12"/>
        <v>3641020</v>
      </c>
      <c r="K293" s="82">
        <f>K294+K298+K319</f>
        <v>3641020</v>
      </c>
      <c r="L293" s="71">
        <f>L294+L298+L319</f>
        <v>0</v>
      </c>
      <c r="M293" s="71">
        <f t="shared" si="13"/>
        <v>3641020</v>
      </c>
    </row>
    <row r="294" spans="2:13">
      <c r="B294" s="93" t="s">
        <v>11</v>
      </c>
      <c r="C294" s="80" t="s">
        <v>407</v>
      </c>
      <c r="D294" s="80" t="s">
        <v>628</v>
      </c>
      <c r="E294" s="81" t="s">
        <v>638</v>
      </c>
      <c r="F294" s="81"/>
      <c r="G294" s="80"/>
      <c r="H294" s="82">
        <f>H295</f>
        <v>400000</v>
      </c>
      <c r="I294" s="71">
        <f t="shared" ref="I294:L296" si="14">I295</f>
        <v>0</v>
      </c>
      <c r="J294" s="71">
        <f t="shared" si="12"/>
        <v>400000</v>
      </c>
      <c r="K294" s="82">
        <f t="shared" si="14"/>
        <v>400000</v>
      </c>
      <c r="L294" s="71">
        <f t="shared" si="14"/>
        <v>0</v>
      </c>
      <c r="M294" s="71">
        <f t="shared" si="13"/>
        <v>400000</v>
      </c>
    </row>
    <row r="295" spans="2:13" ht="24">
      <c r="B295" s="93" t="s">
        <v>897</v>
      </c>
      <c r="C295" s="80" t="s">
        <v>407</v>
      </c>
      <c r="D295" s="80" t="s">
        <v>628</v>
      </c>
      <c r="E295" s="81" t="s">
        <v>638</v>
      </c>
      <c r="F295" s="81" t="s">
        <v>740</v>
      </c>
      <c r="G295" s="80"/>
      <c r="H295" s="82">
        <f>H296</f>
        <v>400000</v>
      </c>
      <c r="I295" s="71">
        <f t="shared" si="14"/>
        <v>0</v>
      </c>
      <c r="J295" s="71">
        <f t="shared" si="12"/>
        <v>400000</v>
      </c>
      <c r="K295" s="82">
        <f t="shared" si="14"/>
        <v>400000</v>
      </c>
      <c r="L295" s="71">
        <f t="shared" si="14"/>
        <v>0</v>
      </c>
      <c r="M295" s="71">
        <f t="shared" si="13"/>
        <v>400000</v>
      </c>
    </row>
    <row r="296" spans="2:13">
      <c r="B296" s="93" t="s">
        <v>900</v>
      </c>
      <c r="C296" s="80" t="s">
        <v>407</v>
      </c>
      <c r="D296" s="80" t="s">
        <v>628</v>
      </c>
      <c r="E296" s="81" t="s">
        <v>638</v>
      </c>
      <c r="F296" s="81" t="s">
        <v>697</v>
      </c>
      <c r="G296" s="80"/>
      <c r="H296" s="82">
        <f>H297</f>
        <v>400000</v>
      </c>
      <c r="I296" s="71">
        <f t="shared" si="14"/>
        <v>0</v>
      </c>
      <c r="J296" s="71">
        <f t="shared" si="12"/>
        <v>400000</v>
      </c>
      <c r="K296" s="82">
        <f t="shared" si="14"/>
        <v>400000</v>
      </c>
      <c r="L296" s="71">
        <f t="shared" si="14"/>
        <v>0</v>
      </c>
      <c r="M296" s="71">
        <f t="shared" si="13"/>
        <v>400000</v>
      </c>
    </row>
    <row r="297" spans="2:13">
      <c r="B297" s="93" t="s">
        <v>773</v>
      </c>
      <c r="C297" s="80" t="s">
        <v>407</v>
      </c>
      <c r="D297" s="80" t="s">
        <v>628</v>
      </c>
      <c r="E297" s="81" t="s">
        <v>638</v>
      </c>
      <c r="F297" s="81" t="s">
        <v>697</v>
      </c>
      <c r="G297" s="80">
        <v>300</v>
      </c>
      <c r="H297" s="82">
        <v>400000</v>
      </c>
      <c r="I297" s="71"/>
      <c r="J297" s="71">
        <f t="shared" si="12"/>
        <v>400000</v>
      </c>
      <c r="K297" s="82">
        <v>400000</v>
      </c>
      <c r="L297" s="71"/>
      <c r="M297" s="71">
        <f t="shared" si="13"/>
        <v>400000</v>
      </c>
    </row>
    <row r="298" spans="2:13">
      <c r="B298" s="93" t="s">
        <v>490</v>
      </c>
      <c r="C298" s="80" t="s">
        <v>407</v>
      </c>
      <c r="D298" s="80" t="s">
        <v>628</v>
      </c>
      <c r="E298" s="81" t="s">
        <v>640</v>
      </c>
      <c r="F298" s="81"/>
      <c r="G298" s="80"/>
      <c r="H298" s="82">
        <f>H299</f>
        <v>3241020</v>
      </c>
      <c r="I298" s="71">
        <f>I299</f>
        <v>0</v>
      </c>
      <c r="J298" s="71">
        <f t="shared" si="12"/>
        <v>3241020</v>
      </c>
      <c r="K298" s="82">
        <f>K299</f>
        <v>3241020</v>
      </c>
      <c r="L298" s="71">
        <f>L299</f>
        <v>0</v>
      </c>
      <c r="M298" s="71">
        <f t="shared" si="13"/>
        <v>3241020</v>
      </c>
    </row>
    <row r="299" spans="2:13" ht="24">
      <c r="B299" s="93" t="s">
        <v>931</v>
      </c>
      <c r="C299" s="80" t="s">
        <v>407</v>
      </c>
      <c r="D299" s="80" t="s">
        <v>628</v>
      </c>
      <c r="E299" s="81" t="s">
        <v>640</v>
      </c>
      <c r="F299" s="81" t="s">
        <v>750</v>
      </c>
      <c r="G299" s="80"/>
      <c r="H299" s="82">
        <f>H300</f>
        <v>3241020</v>
      </c>
      <c r="I299" s="71">
        <f>I300</f>
        <v>0</v>
      </c>
      <c r="J299" s="71">
        <f t="shared" si="12"/>
        <v>3241020</v>
      </c>
      <c r="K299" s="82">
        <f>K300</f>
        <v>3241020</v>
      </c>
      <c r="L299" s="71">
        <f>L300</f>
        <v>0</v>
      </c>
      <c r="M299" s="71">
        <f t="shared" si="13"/>
        <v>3241020</v>
      </c>
    </row>
    <row r="300" spans="2:13" ht="36">
      <c r="B300" s="93" t="s">
        <v>932</v>
      </c>
      <c r="C300" s="80" t="s">
        <v>407</v>
      </c>
      <c r="D300" s="80" t="s">
        <v>628</v>
      </c>
      <c r="E300" s="81" t="s">
        <v>640</v>
      </c>
      <c r="F300" s="81" t="s">
        <v>749</v>
      </c>
      <c r="G300" s="80"/>
      <c r="H300" s="82">
        <f>H301+H313+H315+H303+H311+H305+H307+H309+H317</f>
        <v>3241020</v>
      </c>
      <c r="I300" s="71">
        <f>I301+I313+I315+I303+I311+I305+I307+I309+I317</f>
        <v>0</v>
      </c>
      <c r="J300" s="71">
        <f t="shared" si="12"/>
        <v>3241020</v>
      </c>
      <c r="K300" s="82">
        <f>K301+K313+K315+K303+K311+K305+K307+K309+K317</f>
        <v>3241020</v>
      </c>
      <c r="L300" s="71">
        <f>L301+L313+L315+L303+L311+L305+L307+L309+L317</f>
        <v>0</v>
      </c>
      <c r="M300" s="71">
        <f t="shared" si="13"/>
        <v>3241020</v>
      </c>
    </row>
    <row r="301" spans="2:13" s="64" customFormat="1" ht="24" hidden="1">
      <c r="B301" s="93" t="s">
        <v>933</v>
      </c>
      <c r="C301" s="69" t="s">
        <v>407</v>
      </c>
      <c r="D301" s="69" t="s">
        <v>628</v>
      </c>
      <c r="E301" s="70" t="s">
        <v>640</v>
      </c>
      <c r="F301" s="70" t="s">
        <v>698</v>
      </c>
      <c r="G301" s="69"/>
      <c r="H301" s="71">
        <f>H302</f>
        <v>0</v>
      </c>
      <c r="I301" s="71">
        <f>I302</f>
        <v>0</v>
      </c>
      <c r="J301" s="71">
        <f t="shared" si="12"/>
        <v>0</v>
      </c>
      <c r="K301" s="71">
        <f>K302</f>
        <v>0</v>
      </c>
      <c r="L301" s="71">
        <f>L302</f>
        <v>0</v>
      </c>
      <c r="M301" s="71">
        <f t="shared" si="13"/>
        <v>0</v>
      </c>
    </row>
    <row r="302" spans="2:13" s="64" customFormat="1" hidden="1">
      <c r="B302" s="93" t="s">
        <v>773</v>
      </c>
      <c r="C302" s="69" t="s">
        <v>407</v>
      </c>
      <c r="D302" s="69" t="s">
        <v>628</v>
      </c>
      <c r="E302" s="70" t="s">
        <v>640</v>
      </c>
      <c r="F302" s="70" t="s">
        <v>698</v>
      </c>
      <c r="G302" s="69">
        <v>300</v>
      </c>
      <c r="H302" s="71">
        <v>0</v>
      </c>
      <c r="I302" s="71"/>
      <c r="J302" s="71">
        <f t="shared" si="12"/>
        <v>0</v>
      </c>
      <c r="K302" s="71">
        <v>0</v>
      </c>
      <c r="L302" s="71"/>
      <c r="M302" s="71">
        <f t="shared" si="13"/>
        <v>0</v>
      </c>
    </row>
    <row r="303" spans="2:13" s="64" customFormat="1" ht="24" hidden="1">
      <c r="B303" s="93" t="s">
        <v>986</v>
      </c>
      <c r="C303" s="69" t="s">
        <v>407</v>
      </c>
      <c r="D303" s="69" t="s">
        <v>628</v>
      </c>
      <c r="E303" s="70" t="s">
        <v>640</v>
      </c>
      <c r="F303" s="70" t="s">
        <v>985</v>
      </c>
      <c r="G303" s="69"/>
      <c r="H303" s="71">
        <f>H304</f>
        <v>0</v>
      </c>
      <c r="I303" s="71">
        <f>I304</f>
        <v>0</v>
      </c>
      <c r="J303" s="71">
        <f t="shared" si="12"/>
        <v>0</v>
      </c>
      <c r="K303" s="71">
        <f>K304</f>
        <v>0</v>
      </c>
      <c r="L303" s="71">
        <f>L304</f>
        <v>0</v>
      </c>
      <c r="M303" s="71">
        <f t="shared" si="13"/>
        <v>0</v>
      </c>
    </row>
    <row r="304" spans="2:13" s="64" customFormat="1" hidden="1">
      <c r="B304" s="93" t="s">
        <v>773</v>
      </c>
      <c r="C304" s="69" t="s">
        <v>407</v>
      </c>
      <c r="D304" s="69" t="s">
        <v>628</v>
      </c>
      <c r="E304" s="70" t="s">
        <v>640</v>
      </c>
      <c r="F304" s="70" t="s">
        <v>985</v>
      </c>
      <c r="G304" s="69">
        <v>300</v>
      </c>
      <c r="H304" s="71">
        <v>0</v>
      </c>
      <c r="I304" s="71"/>
      <c r="J304" s="71">
        <f t="shared" si="12"/>
        <v>0</v>
      </c>
      <c r="K304" s="71">
        <v>0</v>
      </c>
      <c r="L304" s="71"/>
      <c r="M304" s="71">
        <f t="shared" si="13"/>
        <v>0</v>
      </c>
    </row>
    <row r="305" spans="2:13" s="64" customFormat="1" ht="24" hidden="1">
      <c r="B305" s="93" t="s">
        <v>1030</v>
      </c>
      <c r="C305" s="69" t="s">
        <v>407</v>
      </c>
      <c r="D305" s="69" t="s">
        <v>628</v>
      </c>
      <c r="E305" s="70" t="s">
        <v>640</v>
      </c>
      <c r="F305" s="70" t="s">
        <v>1017</v>
      </c>
      <c r="G305" s="69"/>
      <c r="H305" s="71">
        <f>H306</f>
        <v>0</v>
      </c>
      <c r="I305" s="71">
        <f>I306</f>
        <v>0</v>
      </c>
      <c r="J305" s="71">
        <f t="shared" si="12"/>
        <v>0</v>
      </c>
      <c r="K305" s="71">
        <f>K306</f>
        <v>0</v>
      </c>
      <c r="L305" s="71">
        <f>L306</f>
        <v>0</v>
      </c>
      <c r="M305" s="71">
        <f t="shared" si="13"/>
        <v>0</v>
      </c>
    </row>
    <row r="306" spans="2:13" s="64" customFormat="1" hidden="1">
      <c r="B306" s="93" t="s">
        <v>773</v>
      </c>
      <c r="C306" s="69" t="s">
        <v>407</v>
      </c>
      <c r="D306" s="69" t="s">
        <v>628</v>
      </c>
      <c r="E306" s="70" t="s">
        <v>640</v>
      </c>
      <c r="F306" s="70" t="s">
        <v>1017</v>
      </c>
      <c r="G306" s="69" t="s">
        <v>1004</v>
      </c>
      <c r="H306" s="71">
        <v>0</v>
      </c>
      <c r="I306" s="71"/>
      <c r="J306" s="71">
        <f t="shared" si="12"/>
        <v>0</v>
      </c>
      <c r="K306" s="71">
        <v>0</v>
      </c>
      <c r="L306" s="71"/>
      <c r="M306" s="71">
        <f t="shared" si="13"/>
        <v>0</v>
      </c>
    </row>
    <row r="307" spans="2:13" s="64" customFormat="1" ht="36" hidden="1">
      <c r="B307" s="93" t="s">
        <v>1031</v>
      </c>
      <c r="C307" s="69" t="s">
        <v>407</v>
      </c>
      <c r="D307" s="69" t="s">
        <v>628</v>
      </c>
      <c r="E307" s="70" t="s">
        <v>640</v>
      </c>
      <c r="F307" s="70" t="s">
        <v>1018</v>
      </c>
      <c r="G307" s="69"/>
      <c r="H307" s="71">
        <f>H308</f>
        <v>0</v>
      </c>
      <c r="I307" s="71">
        <f>I308</f>
        <v>0</v>
      </c>
      <c r="J307" s="71">
        <f t="shared" si="12"/>
        <v>0</v>
      </c>
      <c r="K307" s="71">
        <f>K308</f>
        <v>0</v>
      </c>
      <c r="L307" s="71">
        <f>L308</f>
        <v>0</v>
      </c>
      <c r="M307" s="71">
        <f t="shared" si="13"/>
        <v>0</v>
      </c>
    </row>
    <row r="308" spans="2:13" s="64" customFormat="1" hidden="1">
      <c r="B308" s="93" t="s">
        <v>773</v>
      </c>
      <c r="C308" s="69" t="s">
        <v>407</v>
      </c>
      <c r="D308" s="69" t="s">
        <v>628</v>
      </c>
      <c r="E308" s="70" t="s">
        <v>640</v>
      </c>
      <c r="F308" s="70" t="s">
        <v>1018</v>
      </c>
      <c r="G308" s="69" t="s">
        <v>1004</v>
      </c>
      <c r="H308" s="71">
        <v>0</v>
      </c>
      <c r="I308" s="71"/>
      <c r="J308" s="71">
        <f t="shared" si="12"/>
        <v>0</v>
      </c>
      <c r="K308" s="71">
        <v>0</v>
      </c>
      <c r="L308" s="71"/>
      <c r="M308" s="71">
        <f t="shared" si="13"/>
        <v>0</v>
      </c>
    </row>
    <row r="309" spans="2:13" ht="36">
      <c r="B309" s="93" t="s">
        <v>1031</v>
      </c>
      <c r="C309" s="80" t="s">
        <v>407</v>
      </c>
      <c r="D309" s="80" t="s">
        <v>628</v>
      </c>
      <c r="E309" s="81" t="s">
        <v>640</v>
      </c>
      <c r="F309" s="81" t="s">
        <v>1020</v>
      </c>
      <c r="G309" s="80"/>
      <c r="H309" s="82">
        <f>H310</f>
        <v>800000</v>
      </c>
      <c r="I309" s="71">
        <f>I310</f>
        <v>0</v>
      </c>
      <c r="J309" s="71">
        <f t="shared" si="12"/>
        <v>800000</v>
      </c>
      <c r="K309" s="82">
        <f>K310</f>
        <v>800000</v>
      </c>
      <c r="L309" s="71">
        <f>L310</f>
        <v>0</v>
      </c>
      <c r="M309" s="71">
        <f t="shared" si="13"/>
        <v>800000</v>
      </c>
    </row>
    <row r="310" spans="2:13">
      <c r="B310" s="93" t="s">
        <v>773</v>
      </c>
      <c r="C310" s="80" t="s">
        <v>407</v>
      </c>
      <c r="D310" s="80" t="s">
        <v>628</v>
      </c>
      <c r="E310" s="81" t="s">
        <v>640</v>
      </c>
      <c r="F310" s="81" t="s">
        <v>1020</v>
      </c>
      <c r="G310" s="80" t="s">
        <v>1004</v>
      </c>
      <c r="H310" s="82">
        <v>800000</v>
      </c>
      <c r="I310" s="71"/>
      <c r="J310" s="71">
        <f t="shared" si="12"/>
        <v>800000</v>
      </c>
      <c r="K310" s="82">
        <v>800000</v>
      </c>
      <c r="L310" s="71"/>
      <c r="M310" s="71">
        <f t="shared" si="13"/>
        <v>800000</v>
      </c>
    </row>
    <row r="311" spans="2:13" s="64" customFormat="1" hidden="1">
      <c r="B311" s="93" t="s">
        <v>1005</v>
      </c>
      <c r="C311" s="69" t="s">
        <v>407</v>
      </c>
      <c r="D311" s="69" t="s">
        <v>628</v>
      </c>
      <c r="E311" s="70" t="s">
        <v>640</v>
      </c>
      <c r="F311" s="70" t="s">
        <v>1003</v>
      </c>
      <c r="G311" s="69"/>
      <c r="H311" s="71">
        <f>H312</f>
        <v>0</v>
      </c>
      <c r="I311" s="71">
        <f>I312</f>
        <v>0</v>
      </c>
      <c r="J311" s="71">
        <f t="shared" si="12"/>
        <v>0</v>
      </c>
      <c r="K311" s="71">
        <f>K312</f>
        <v>0</v>
      </c>
      <c r="L311" s="71">
        <f>L312</f>
        <v>0</v>
      </c>
      <c r="M311" s="71">
        <f t="shared" si="13"/>
        <v>0</v>
      </c>
    </row>
    <row r="312" spans="2:13" s="64" customFormat="1" hidden="1">
      <c r="B312" s="93" t="s">
        <v>773</v>
      </c>
      <c r="C312" s="69" t="s">
        <v>407</v>
      </c>
      <c r="D312" s="69" t="s">
        <v>628</v>
      </c>
      <c r="E312" s="70" t="s">
        <v>640</v>
      </c>
      <c r="F312" s="70" t="s">
        <v>1003</v>
      </c>
      <c r="G312" s="69" t="s">
        <v>1004</v>
      </c>
      <c r="H312" s="71">
        <v>0</v>
      </c>
      <c r="I312" s="71"/>
      <c r="J312" s="71">
        <f t="shared" si="12"/>
        <v>0</v>
      </c>
      <c r="K312" s="71">
        <v>0</v>
      </c>
      <c r="L312" s="71"/>
      <c r="M312" s="71">
        <f t="shared" si="13"/>
        <v>0</v>
      </c>
    </row>
    <row r="313" spans="2:13" ht="48">
      <c r="B313" s="93" t="s">
        <v>934</v>
      </c>
      <c r="C313" s="80" t="s">
        <v>407</v>
      </c>
      <c r="D313" s="80" t="s">
        <v>628</v>
      </c>
      <c r="E313" s="81" t="s">
        <v>640</v>
      </c>
      <c r="F313" s="81" t="s">
        <v>699</v>
      </c>
      <c r="G313" s="80"/>
      <c r="H313" s="82">
        <f>H314</f>
        <v>1218420</v>
      </c>
      <c r="I313" s="71">
        <f>I314</f>
        <v>0</v>
      </c>
      <c r="J313" s="71">
        <f t="shared" si="12"/>
        <v>1218420</v>
      </c>
      <c r="K313" s="82">
        <f>K314</f>
        <v>1218420</v>
      </c>
      <c r="L313" s="71">
        <f>L314</f>
        <v>0</v>
      </c>
      <c r="M313" s="71">
        <f t="shared" si="13"/>
        <v>1218420</v>
      </c>
    </row>
    <row r="314" spans="2:13">
      <c r="B314" s="93" t="s">
        <v>773</v>
      </c>
      <c r="C314" s="80" t="s">
        <v>407</v>
      </c>
      <c r="D314" s="80" t="s">
        <v>628</v>
      </c>
      <c r="E314" s="81" t="s">
        <v>640</v>
      </c>
      <c r="F314" s="81" t="s">
        <v>699</v>
      </c>
      <c r="G314" s="80">
        <v>300</v>
      </c>
      <c r="H314" s="82">
        <v>1218420</v>
      </c>
      <c r="I314" s="71"/>
      <c r="J314" s="71">
        <f t="shared" si="12"/>
        <v>1218420</v>
      </c>
      <c r="K314" s="82">
        <v>1218420</v>
      </c>
      <c r="L314" s="71"/>
      <c r="M314" s="71">
        <f t="shared" si="13"/>
        <v>1218420</v>
      </c>
    </row>
    <row r="315" spans="2:13" ht="24">
      <c r="B315" s="93" t="s">
        <v>935</v>
      </c>
      <c r="C315" s="80" t="s">
        <v>407</v>
      </c>
      <c r="D315" s="80" t="s">
        <v>628</v>
      </c>
      <c r="E315" s="81" t="s">
        <v>640</v>
      </c>
      <c r="F315" s="81" t="s">
        <v>700</v>
      </c>
      <c r="G315" s="80"/>
      <c r="H315" s="82">
        <f>H316</f>
        <v>650000</v>
      </c>
      <c r="I315" s="71">
        <f>I316</f>
        <v>0</v>
      </c>
      <c r="J315" s="71">
        <f t="shared" si="12"/>
        <v>650000</v>
      </c>
      <c r="K315" s="82">
        <f>K316</f>
        <v>650000</v>
      </c>
      <c r="L315" s="71">
        <f>L316</f>
        <v>0</v>
      </c>
      <c r="M315" s="71">
        <f t="shared" si="13"/>
        <v>650000</v>
      </c>
    </row>
    <row r="316" spans="2:13">
      <c r="B316" s="93" t="s">
        <v>773</v>
      </c>
      <c r="C316" s="80" t="s">
        <v>407</v>
      </c>
      <c r="D316" s="80" t="s">
        <v>628</v>
      </c>
      <c r="E316" s="81" t="s">
        <v>640</v>
      </c>
      <c r="F316" s="81" t="s">
        <v>700</v>
      </c>
      <c r="G316" s="80">
        <v>300</v>
      </c>
      <c r="H316" s="82">
        <v>650000</v>
      </c>
      <c r="I316" s="71"/>
      <c r="J316" s="71">
        <f t="shared" si="12"/>
        <v>650000</v>
      </c>
      <c r="K316" s="82">
        <v>650000</v>
      </c>
      <c r="L316" s="71"/>
      <c r="M316" s="71">
        <f t="shared" si="13"/>
        <v>650000</v>
      </c>
    </row>
    <row r="317" spans="2:13" ht="36">
      <c r="B317" s="93" t="s">
        <v>1031</v>
      </c>
      <c r="C317" s="80" t="s">
        <v>407</v>
      </c>
      <c r="D317" s="80" t="s">
        <v>628</v>
      </c>
      <c r="E317" s="81" t="s">
        <v>640</v>
      </c>
      <c r="F317" s="81" t="s">
        <v>1019</v>
      </c>
      <c r="G317" s="80"/>
      <c r="H317" s="82">
        <f>H318</f>
        <v>572600</v>
      </c>
      <c r="I317" s="71">
        <f>I318</f>
        <v>0</v>
      </c>
      <c r="J317" s="71">
        <f t="shared" si="12"/>
        <v>572600</v>
      </c>
      <c r="K317" s="82">
        <f>K318</f>
        <v>572600</v>
      </c>
      <c r="L317" s="71">
        <f>L318</f>
        <v>0</v>
      </c>
      <c r="M317" s="71">
        <f t="shared" si="13"/>
        <v>572600</v>
      </c>
    </row>
    <row r="318" spans="2:13">
      <c r="B318" s="93" t="s">
        <v>773</v>
      </c>
      <c r="C318" s="80" t="s">
        <v>407</v>
      </c>
      <c r="D318" s="80" t="s">
        <v>628</v>
      </c>
      <c r="E318" s="81" t="s">
        <v>640</v>
      </c>
      <c r="F318" s="81" t="s">
        <v>1019</v>
      </c>
      <c r="G318" s="80">
        <v>300</v>
      </c>
      <c r="H318" s="82">
        <v>572600</v>
      </c>
      <c r="I318" s="71"/>
      <c r="J318" s="71">
        <f t="shared" si="12"/>
        <v>572600</v>
      </c>
      <c r="K318" s="82">
        <v>572600</v>
      </c>
      <c r="L318" s="71"/>
      <c r="M318" s="71">
        <f t="shared" si="13"/>
        <v>572600</v>
      </c>
    </row>
    <row r="319" spans="2:13" s="64" customFormat="1" hidden="1">
      <c r="B319" s="93" t="s">
        <v>52</v>
      </c>
      <c r="C319" s="69" t="s">
        <v>407</v>
      </c>
      <c r="D319" s="69" t="s">
        <v>628</v>
      </c>
      <c r="E319" s="70" t="s">
        <v>642</v>
      </c>
      <c r="F319" s="70"/>
      <c r="G319" s="69"/>
      <c r="H319" s="71">
        <f>H321</f>
        <v>0</v>
      </c>
      <c r="I319" s="71">
        <f>I321</f>
        <v>0</v>
      </c>
      <c r="J319" s="71">
        <f t="shared" si="12"/>
        <v>0</v>
      </c>
      <c r="K319" s="71">
        <f>K321</f>
        <v>0</v>
      </c>
      <c r="L319" s="71">
        <f>L321</f>
        <v>0</v>
      </c>
      <c r="M319" s="71">
        <f t="shared" si="13"/>
        <v>0</v>
      </c>
    </row>
    <row r="320" spans="2:13" s="64" customFormat="1" hidden="1">
      <c r="B320" s="93" t="s">
        <v>810</v>
      </c>
      <c r="C320" s="69" t="s">
        <v>407</v>
      </c>
      <c r="D320" s="69" t="s">
        <v>628</v>
      </c>
      <c r="E320" s="70" t="s">
        <v>642</v>
      </c>
      <c r="F320" s="70" t="s">
        <v>785</v>
      </c>
      <c r="G320" s="69"/>
      <c r="H320" s="71">
        <f>H321</f>
        <v>0</v>
      </c>
      <c r="I320" s="71">
        <f>I321</f>
        <v>0</v>
      </c>
      <c r="J320" s="71">
        <f t="shared" si="12"/>
        <v>0</v>
      </c>
      <c r="K320" s="71">
        <f>K321</f>
        <v>0</v>
      </c>
      <c r="L320" s="71">
        <f>L321</f>
        <v>0</v>
      </c>
      <c r="M320" s="71">
        <f t="shared" si="13"/>
        <v>0</v>
      </c>
    </row>
    <row r="321" spans="2:13" s="64" customFormat="1" ht="36" hidden="1">
      <c r="B321" s="93" t="s">
        <v>947</v>
      </c>
      <c r="C321" s="69" t="s">
        <v>407</v>
      </c>
      <c r="D321" s="69" t="s">
        <v>628</v>
      </c>
      <c r="E321" s="70" t="s">
        <v>642</v>
      </c>
      <c r="F321" s="70" t="s">
        <v>701</v>
      </c>
      <c r="G321" s="69"/>
      <c r="H321" s="71">
        <f>H322</f>
        <v>0</v>
      </c>
      <c r="I321" s="71">
        <f>I322</f>
        <v>0</v>
      </c>
      <c r="J321" s="71">
        <f t="shared" si="12"/>
        <v>0</v>
      </c>
      <c r="K321" s="71">
        <f>K322</f>
        <v>0</v>
      </c>
      <c r="L321" s="71">
        <f>L322</f>
        <v>0</v>
      </c>
      <c r="M321" s="71">
        <f t="shared" si="13"/>
        <v>0</v>
      </c>
    </row>
    <row r="322" spans="2:13" s="64" customFormat="1" ht="48" hidden="1">
      <c r="B322" s="93" t="s">
        <v>767</v>
      </c>
      <c r="C322" s="69" t="s">
        <v>407</v>
      </c>
      <c r="D322" s="69" t="s">
        <v>628</v>
      </c>
      <c r="E322" s="70" t="s">
        <v>642</v>
      </c>
      <c r="F322" s="70" t="s">
        <v>701</v>
      </c>
      <c r="G322" s="69">
        <v>100</v>
      </c>
      <c r="H322" s="71">
        <v>0</v>
      </c>
      <c r="I322" s="71"/>
      <c r="J322" s="71">
        <f t="shared" si="12"/>
        <v>0</v>
      </c>
      <c r="K322" s="71">
        <v>0</v>
      </c>
      <c r="L322" s="71"/>
      <c r="M322" s="71">
        <f t="shared" si="13"/>
        <v>0</v>
      </c>
    </row>
    <row r="323" spans="2:13">
      <c r="B323" s="93" t="s">
        <v>268</v>
      </c>
      <c r="C323" s="80" t="s">
        <v>407</v>
      </c>
      <c r="D323" s="80" t="s">
        <v>643</v>
      </c>
      <c r="E323" s="81"/>
      <c r="F323" s="81"/>
      <c r="G323" s="80"/>
      <c r="H323" s="82">
        <f>H324+H328+H334</f>
        <v>627730</v>
      </c>
      <c r="I323" s="71">
        <f>I324+I328+I334</f>
        <v>0</v>
      </c>
      <c r="J323" s="71">
        <f t="shared" si="12"/>
        <v>627730</v>
      </c>
      <c r="K323" s="82">
        <f>K324+K328+K334</f>
        <v>627730</v>
      </c>
      <c r="L323" s="71">
        <f>L324+L328+L334</f>
        <v>0</v>
      </c>
      <c r="M323" s="71">
        <f t="shared" si="13"/>
        <v>627730</v>
      </c>
    </row>
    <row r="324" spans="2:13" s="64" customFormat="1" hidden="1">
      <c r="B324" s="93" t="s">
        <v>625</v>
      </c>
      <c r="C324" s="69" t="s">
        <v>407</v>
      </c>
      <c r="D324" s="69" t="s">
        <v>643</v>
      </c>
      <c r="E324" s="70" t="s">
        <v>638</v>
      </c>
      <c r="F324" s="70"/>
      <c r="G324" s="69"/>
      <c r="H324" s="71">
        <f>H325</f>
        <v>0</v>
      </c>
      <c r="I324" s="71">
        <f t="shared" ref="I324:L326" si="15">I325</f>
        <v>0</v>
      </c>
      <c r="J324" s="71">
        <f t="shared" si="12"/>
        <v>0</v>
      </c>
      <c r="K324" s="71">
        <f t="shared" si="15"/>
        <v>0</v>
      </c>
      <c r="L324" s="71">
        <f t="shared" si="15"/>
        <v>0</v>
      </c>
      <c r="M324" s="71">
        <f t="shared" si="13"/>
        <v>0</v>
      </c>
    </row>
    <row r="325" spans="2:13" s="64" customFormat="1" hidden="1">
      <c r="B325" s="93" t="s">
        <v>849</v>
      </c>
      <c r="C325" s="69" t="s">
        <v>407</v>
      </c>
      <c r="D325" s="69" t="s">
        <v>643</v>
      </c>
      <c r="E325" s="70" t="s">
        <v>638</v>
      </c>
      <c r="F325" s="70" t="s">
        <v>751</v>
      </c>
      <c r="G325" s="69"/>
      <c r="H325" s="71">
        <f>H326</f>
        <v>0</v>
      </c>
      <c r="I325" s="71">
        <f t="shared" si="15"/>
        <v>0</v>
      </c>
      <c r="J325" s="71">
        <f t="shared" si="12"/>
        <v>0</v>
      </c>
      <c r="K325" s="71">
        <f t="shared" si="15"/>
        <v>0</v>
      </c>
      <c r="L325" s="71">
        <f t="shared" si="15"/>
        <v>0</v>
      </c>
      <c r="M325" s="71">
        <f t="shared" si="13"/>
        <v>0</v>
      </c>
    </row>
    <row r="326" spans="2:13" s="64" customFormat="1" hidden="1">
      <c r="B326" s="93" t="s">
        <v>852</v>
      </c>
      <c r="C326" s="69" t="s">
        <v>407</v>
      </c>
      <c r="D326" s="69" t="s">
        <v>643</v>
      </c>
      <c r="E326" s="70" t="s">
        <v>638</v>
      </c>
      <c r="F326" s="70" t="s">
        <v>702</v>
      </c>
      <c r="G326" s="69"/>
      <c r="H326" s="71">
        <f>H327</f>
        <v>0</v>
      </c>
      <c r="I326" s="71">
        <f t="shared" si="15"/>
        <v>0</v>
      </c>
      <c r="J326" s="71">
        <f t="shared" si="12"/>
        <v>0</v>
      </c>
      <c r="K326" s="71">
        <f t="shared" si="15"/>
        <v>0</v>
      </c>
      <c r="L326" s="71">
        <f t="shared" si="15"/>
        <v>0</v>
      </c>
      <c r="M326" s="71">
        <f t="shared" si="13"/>
        <v>0</v>
      </c>
    </row>
    <row r="327" spans="2:13" s="64" customFormat="1" ht="24" hidden="1">
      <c r="B327" s="93" t="s">
        <v>768</v>
      </c>
      <c r="C327" s="69" t="s">
        <v>407</v>
      </c>
      <c r="D327" s="69" t="s">
        <v>643</v>
      </c>
      <c r="E327" s="70" t="s">
        <v>638</v>
      </c>
      <c r="F327" s="70" t="s">
        <v>702</v>
      </c>
      <c r="G327" s="69">
        <v>200</v>
      </c>
      <c r="H327" s="71">
        <v>0</v>
      </c>
      <c r="I327" s="71"/>
      <c r="J327" s="71">
        <f t="shared" si="12"/>
        <v>0</v>
      </c>
      <c r="K327" s="71">
        <v>0</v>
      </c>
      <c r="L327" s="71"/>
      <c r="M327" s="71">
        <f t="shared" si="13"/>
        <v>0</v>
      </c>
    </row>
    <row r="328" spans="2:13">
      <c r="B328" s="93" t="s">
        <v>626</v>
      </c>
      <c r="C328" s="80" t="s">
        <v>407</v>
      </c>
      <c r="D328" s="80" t="s">
        <v>643</v>
      </c>
      <c r="E328" s="81" t="s">
        <v>639</v>
      </c>
      <c r="F328" s="81"/>
      <c r="G328" s="80"/>
      <c r="H328" s="82">
        <f>H329</f>
        <v>130000</v>
      </c>
      <c r="I328" s="71">
        <f t="shared" ref="I328:L329" si="16">I329</f>
        <v>497730</v>
      </c>
      <c r="J328" s="71">
        <f t="shared" si="12"/>
        <v>627730</v>
      </c>
      <c r="K328" s="82">
        <f t="shared" si="16"/>
        <v>130000</v>
      </c>
      <c r="L328" s="71">
        <f t="shared" si="16"/>
        <v>497730</v>
      </c>
      <c r="M328" s="71">
        <f t="shared" si="13"/>
        <v>627730</v>
      </c>
    </row>
    <row r="329" spans="2:13">
      <c r="B329" s="93" t="s">
        <v>849</v>
      </c>
      <c r="C329" s="80" t="s">
        <v>407</v>
      </c>
      <c r="D329" s="80" t="s">
        <v>643</v>
      </c>
      <c r="E329" s="81" t="s">
        <v>639</v>
      </c>
      <c r="F329" s="81" t="s">
        <v>751</v>
      </c>
      <c r="G329" s="80"/>
      <c r="H329" s="82">
        <f>H330</f>
        <v>130000</v>
      </c>
      <c r="I329" s="71">
        <f t="shared" si="16"/>
        <v>497730</v>
      </c>
      <c r="J329" s="71">
        <f t="shared" si="12"/>
        <v>627730</v>
      </c>
      <c r="K329" s="82">
        <f t="shared" si="16"/>
        <v>130000</v>
      </c>
      <c r="L329" s="71">
        <f t="shared" si="16"/>
        <v>497730</v>
      </c>
      <c r="M329" s="71">
        <f t="shared" si="13"/>
        <v>627730</v>
      </c>
    </row>
    <row r="330" spans="2:13">
      <c r="B330" s="93" t="s">
        <v>850</v>
      </c>
      <c r="C330" s="80" t="s">
        <v>407</v>
      </c>
      <c r="D330" s="80" t="s">
        <v>643</v>
      </c>
      <c r="E330" s="81" t="s">
        <v>639</v>
      </c>
      <c r="F330" s="81" t="s">
        <v>703</v>
      </c>
      <c r="G330" s="80"/>
      <c r="H330" s="82">
        <f>H333</f>
        <v>130000</v>
      </c>
      <c r="I330" s="71">
        <f>I333+I331+I332</f>
        <v>497730</v>
      </c>
      <c r="J330" s="71">
        <f t="shared" si="12"/>
        <v>627730</v>
      </c>
      <c r="K330" s="82">
        <f>K333</f>
        <v>130000</v>
      </c>
      <c r="L330" s="71">
        <f>L333+L331+L332</f>
        <v>497730</v>
      </c>
      <c r="M330" s="71">
        <f t="shared" si="13"/>
        <v>627730</v>
      </c>
    </row>
    <row r="331" spans="2:13" ht="48">
      <c r="B331" s="93" t="s">
        <v>767</v>
      </c>
      <c r="C331" s="80" t="s">
        <v>407</v>
      </c>
      <c r="D331" s="80" t="s">
        <v>643</v>
      </c>
      <c r="E331" s="81" t="s">
        <v>639</v>
      </c>
      <c r="F331" s="81" t="s">
        <v>703</v>
      </c>
      <c r="G331" s="80" t="s">
        <v>735</v>
      </c>
      <c r="H331" s="82"/>
      <c r="I331" s="71">
        <v>238250</v>
      </c>
      <c r="J331" s="71">
        <f t="shared" si="12"/>
        <v>238250</v>
      </c>
      <c r="K331" s="82"/>
      <c r="L331" s="71">
        <v>238250</v>
      </c>
      <c r="M331" s="71">
        <f t="shared" si="13"/>
        <v>238250</v>
      </c>
    </row>
    <row r="332" spans="2:13" ht="24">
      <c r="B332" s="93" t="s">
        <v>768</v>
      </c>
      <c r="C332" s="80" t="s">
        <v>407</v>
      </c>
      <c r="D332" s="80" t="s">
        <v>643</v>
      </c>
      <c r="E332" s="81" t="s">
        <v>639</v>
      </c>
      <c r="F332" s="81" t="s">
        <v>703</v>
      </c>
      <c r="G332" s="80" t="s">
        <v>976</v>
      </c>
      <c r="H332" s="82"/>
      <c r="I332" s="71">
        <v>189480</v>
      </c>
      <c r="J332" s="71">
        <f t="shared" si="12"/>
        <v>189480</v>
      </c>
      <c r="K332" s="82"/>
      <c r="L332" s="71">
        <v>189480</v>
      </c>
      <c r="M332" s="71">
        <f t="shared" si="13"/>
        <v>189480</v>
      </c>
    </row>
    <row r="333" spans="2:13">
      <c r="B333" s="93" t="s">
        <v>773</v>
      </c>
      <c r="C333" s="80" t="s">
        <v>407</v>
      </c>
      <c r="D333" s="80" t="s">
        <v>643</v>
      </c>
      <c r="E333" s="81" t="s">
        <v>639</v>
      </c>
      <c r="F333" s="81" t="s">
        <v>703</v>
      </c>
      <c r="G333" s="80">
        <v>300</v>
      </c>
      <c r="H333" s="82">
        <v>130000</v>
      </c>
      <c r="I333" s="71">
        <f>200000-130000</f>
        <v>70000</v>
      </c>
      <c r="J333" s="71">
        <f t="shared" si="12"/>
        <v>200000</v>
      </c>
      <c r="K333" s="82">
        <v>130000</v>
      </c>
      <c r="L333" s="71">
        <f>200000-130000</f>
        <v>70000</v>
      </c>
      <c r="M333" s="71">
        <f t="shared" si="13"/>
        <v>200000</v>
      </c>
    </row>
    <row r="334" spans="2:13">
      <c r="B334" s="93" t="s">
        <v>627</v>
      </c>
      <c r="C334" s="80" t="s">
        <v>407</v>
      </c>
      <c r="D334" s="80" t="s">
        <v>643</v>
      </c>
      <c r="E334" s="81" t="s">
        <v>640</v>
      </c>
      <c r="F334" s="81"/>
      <c r="G334" s="80"/>
      <c r="H334" s="82">
        <f>H335</f>
        <v>497730</v>
      </c>
      <c r="I334" s="71">
        <f>I335</f>
        <v>-497730</v>
      </c>
      <c r="J334" s="71">
        <f t="shared" si="12"/>
        <v>0</v>
      </c>
      <c r="K334" s="82">
        <f>K335</f>
        <v>497730</v>
      </c>
      <c r="L334" s="71">
        <f>L335</f>
        <v>-497730</v>
      </c>
      <c r="M334" s="71">
        <f t="shared" si="13"/>
        <v>0</v>
      </c>
    </row>
    <row r="335" spans="2:13">
      <c r="B335" s="93" t="s">
        <v>849</v>
      </c>
      <c r="C335" s="80" t="s">
        <v>407</v>
      </c>
      <c r="D335" s="80" t="s">
        <v>643</v>
      </c>
      <c r="E335" s="81" t="s">
        <v>640</v>
      </c>
      <c r="F335" s="81" t="s">
        <v>751</v>
      </c>
      <c r="G335" s="80"/>
      <c r="H335" s="82">
        <f>H336</f>
        <v>497730</v>
      </c>
      <c r="I335" s="71">
        <f>I336</f>
        <v>-497730</v>
      </c>
      <c r="J335" s="71">
        <f t="shared" si="12"/>
        <v>0</v>
      </c>
      <c r="K335" s="82">
        <f>K336</f>
        <v>497730</v>
      </c>
      <c r="L335" s="71">
        <f>L336</f>
        <v>-497730</v>
      </c>
      <c r="M335" s="71">
        <f t="shared" si="13"/>
        <v>0</v>
      </c>
    </row>
    <row r="336" spans="2:13">
      <c r="B336" s="93" t="s">
        <v>851</v>
      </c>
      <c r="C336" s="80" t="s">
        <v>407</v>
      </c>
      <c r="D336" s="80" t="s">
        <v>643</v>
      </c>
      <c r="E336" s="81" t="s">
        <v>640</v>
      </c>
      <c r="F336" s="81" t="s">
        <v>704</v>
      </c>
      <c r="G336" s="80"/>
      <c r="H336" s="82">
        <f>H337+H338+H339</f>
        <v>497730</v>
      </c>
      <c r="I336" s="71">
        <f>I337+I338+I339</f>
        <v>-497730</v>
      </c>
      <c r="J336" s="71">
        <f t="shared" si="12"/>
        <v>0</v>
      </c>
      <c r="K336" s="82">
        <f>K337+K338+K339</f>
        <v>497730</v>
      </c>
      <c r="L336" s="71">
        <f>L337+L338+L339</f>
        <v>-497730</v>
      </c>
      <c r="M336" s="71">
        <f t="shared" si="13"/>
        <v>0</v>
      </c>
    </row>
    <row r="337" spans="2:13" ht="48">
      <c r="B337" s="93" t="s">
        <v>767</v>
      </c>
      <c r="C337" s="80" t="s">
        <v>407</v>
      </c>
      <c r="D337" s="80" t="s">
        <v>643</v>
      </c>
      <c r="E337" s="81" t="s">
        <v>640</v>
      </c>
      <c r="F337" s="81" t="s">
        <v>704</v>
      </c>
      <c r="G337" s="80">
        <v>100</v>
      </c>
      <c r="H337" s="82">
        <v>238250</v>
      </c>
      <c r="I337" s="71">
        <v>-238250</v>
      </c>
      <c r="J337" s="71">
        <f t="shared" si="12"/>
        <v>0</v>
      </c>
      <c r="K337" s="82">
        <v>238250</v>
      </c>
      <c r="L337" s="71">
        <v>-238250</v>
      </c>
      <c r="M337" s="71">
        <f t="shared" si="13"/>
        <v>0</v>
      </c>
    </row>
    <row r="338" spans="2:13" ht="24">
      <c r="B338" s="93" t="s">
        <v>768</v>
      </c>
      <c r="C338" s="80" t="s">
        <v>407</v>
      </c>
      <c r="D338" s="80" t="s">
        <v>643</v>
      </c>
      <c r="E338" s="81" t="s">
        <v>640</v>
      </c>
      <c r="F338" s="81" t="s">
        <v>704</v>
      </c>
      <c r="G338" s="80">
        <v>200</v>
      </c>
      <c r="H338" s="82">
        <v>189480</v>
      </c>
      <c r="I338" s="71">
        <v>-189480</v>
      </c>
      <c r="J338" s="71">
        <f t="shared" si="12"/>
        <v>0</v>
      </c>
      <c r="K338" s="82">
        <v>189480</v>
      </c>
      <c r="L338" s="71">
        <v>-189480</v>
      </c>
      <c r="M338" s="71">
        <f t="shared" si="13"/>
        <v>0</v>
      </c>
    </row>
    <row r="339" spans="2:13">
      <c r="B339" s="93" t="s">
        <v>773</v>
      </c>
      <c r="C339" s="80" t="s">
        <v>407</v>
      </c>
      <c r="D339" s="80" t="s">
        <v>643</v>
      </c>
      <c r="E339" s="81" t="s">
        <v>640</v>
      </c>
      <c r="F339" s="81" t="s">
        <v>704</v>
      </c>
      <c r="G339" s="80">
        <v>300</v>
      </c>
      <c r="H339" s="82">
        <v>70000</v>
      </c>
      <c r="I339" s="71">
        <v>-70000</v>
      </c>
      <c r="J339" s="71">
        <f t="shared" si="12"/>
        <v>0</v>
      </c>
      <c r="K339" s="82">
        <v>70000</v>
      </c>
      <c r="L339" s="71">
        <v>-70000</v>
      </c>
      <c r="M339" s="71">
        <f t="shared" si="13"/>
        <v>0</v>
      </c>
    </row>
    <row r="340" spans="2:13">
      <c r="B340" s="93" t="s">
        <v>964</v>
      </c>
      <c r="C340" s="80" t="s">
        <v>407</v>
      </c>
      <c r="D340" s="80" t="s">
        <v>648</v>
      </c>
      <c r="E340" s="81"/>
      <c r="F340" s="81"/>
      <c r="G340" s="80"/>
      <c r="H340" s="82">
        <f>H341+H345</f>
        <v>2090000</v>
      </c>
      <c r="I340" s="71">
        <f>I341+I345</f>
        <v>0</v>
      </c>
      <c r="J340" s="71">
        <f t="shared" si="12"/>
        <v>2090000</v>
      </c>
      <c r="K340" s="82">
        <f>K341+K345</f>
        <v>2090000</v>
      </c>
      <c r="L340" s="71">
        <f>L341+L345</f>
        <v>0</v>
      </c>
      <c r="M340" s="71">
        <f t="shared" si="13"/>
        <v>2090000</v>
      </c>
    </row>
    <row r="341" spans="2:13">
      <c r="B341" s="93" t="s">
        <v>630</v>
      </c>
      <c r="C341" s="80" t="s">
        <v>407</v>
      </c>
      <c r="D341" s="80" t="s">
        <v>648</v>
      </c>
      <c r="E341" s="81" t="s">
        <v>638</v>
      </c>
      <c r="F341" s="81"/>
      <c r="G341" s="80"/>
      <c r="H341" s="82">
        <f>H342</f>
        <v>200000</v>
      </c>
      <c r="I341" s="71">
        <f t="shared" ref="I341:L343" si="17">I342</f>
        <v>0</v>
      </c>
      <c r="J341" s="71">
        <f t="shared" si="12"/>
        <v>200000</v>
      </c>
      <c r="K341" s="82">
        <f t="shared" si="17"/>
        <v>200000</v>
      </c>
      <c r="L341" s="71">
        <f t="shared" si="17"/>
        <v>0</v>
      </c>
      <c r="M341" s="71">
        <f t="shared" si="13"/>
        <v>200000</v>
      </c>
    </row>
    <row r="342" spans="2:13" ht="36">
      <c r="B342" s="93" t="s">
        <v>901</v>
      </c>
      <c r="C342" s="80" t="s">
        <v>407</v>
      </c>
      <c r="D342" s="80" t="s">
        <v>648</v>
      </c>
      <c r="E342" s="81" t="s">
        <v>638</v>
      </c>
      <c r="F342" s="81" t="s">
        <v>752</v>
      </c>
      <c r="G342" s="80"/>
      <c r="H342" s="82">
        <f>H343</f>
        <v>200000</v>
      </c>
      <c r="I342" s="71">
        <f t="shared" si="17"/>
        <v>0</v>
      </c>
      <c r="J342" s="71">
        <f t="shared" si="12"/>
        <v>200000</v>
      </c>
      <c r="K342" s="82">
        <f t="shared" si="17"/>
        <v>200000</v>
      </c>
      <c r="L342" s="71">
        <f t="shared" si="17"/>
        <v>0</v>
      </c>
      <c r="M342" s="71">
        <f t="shared" si="13"/>
        <v>200000</v>
      </c>
    </row>
    <row r="343" spans="2:13">
      <c r="B343" s="93" t="s">
        <v>903</v>
      </c>
      <c r="C343" s="80" t="s">
        <v>407</v>
      </c>
      <c r="D343" s="80" t="s">
        <v>648</v>
      </c>
      <c r="E343" s="81" t="s">
        <v>638</v>
      </c>
      <c r="F343" s="81" t="s">
        <v>705</v>
      </c>
      <c r="G343" s="80"/>
      <c r="H343" s="82">
        <f>H344</f>
        <v>200000</v>
      </c>
      <c r="I343" s="71">
        <f t="shared" si="17"/>
        <v>0</v>
      </c>
      <c r="J343" s="71">
        <f t="shared" si="12"/>
        <v>200000</v>
      </c>
      <c r="K343" s="82">
        <f t="shared" si="17"/>
        <v>200000</v>
      </c>
      <c r="L343" s="71">
        <f t="shared" si="17"/>
        <v>0</v>
      </c>
      <c r="M343" s="71">
        <f t="shared" si="13"/>
        <v>200000</v>
      </c>
    </row>
    <row r="344" spans="2:13" ht="24">
      <c r="B344" s="93" t="s">
        <v>769</v>
      </c>
      <c r="C344" s="80" t="s">
        <v>407</v>
      </c>
      <c r="D344" s="80" t="s">
        <v>648</v>
      </c>
      <c r="E344" s="81" t="s">
        <v>638</v>
      </c>
      <c r="F344" s="81" t="s">
        <v>705</v>
      </c>
      <c r="G344" s="80">
        <v>600</v>
      </c>
      <c r="H344" s="82">
        <v>200000</v>
      </c>
      <c r="I344" s="71"/>
      <c r="J344" s="71">
        <f t="shared" si="12"/>
        <v>200000</v>
      </c>
      <c r="K344" s="82">
        <v>200000</v>
      </c>
      <c r="L344" s="71"/>
      <c r="M344" s="71">
        <f t="shared" si="13"/>
        <v>200000</v>
      </c>
    </row>
    <row r="345" spans="2:13">
      <c r="B345" s="93" t="s">
        <v>587</v>
      </c>
      <c r="C345" s="80" t="s">
        <v>407</v>
      </c>
      <c r="D345" s="80" t="s">
        <v>648</v>
      </c>
      <c r="E345" s="81" t="s">
        <v>639</v>
      </c>
      <c r="F345" s="81"/>
      <c r="G345" s="80"/>
      <c r="H345" s="82">
        <f>H346</f>
        <v>1890000</v>
      </c>
      <c r="I345" s="71">
        <f t="shared" ref="I345:L347" si="18">I346</f>
        <v>0</v>
      </c>
      <c r="J345" s="71">
        <f t="shared" si="12"/>
        <v>1890000</v>
      </c>
      <c r="K345" s="82">
        <f t="shared" si="18"/>
        <v>1890000</v>
      </c>
      <c r="L345" s="71">
        <f t="shared" si="18"/>
        <v>0</v>
      </c>
      <c r="M345" s="71">
        <f t="shared" si="13"/>
        <v>1890000</v>
      </c>
    </row>
    <row r="346" spans="2:13" ht="36">
      <c r="B346" s="93" t="s">
        <v>901</v>
      </c>
      <c r="C346" s="80" t="s">
        <v>407</v>
      </c>
      <c r="D346" s="80" t="s">
        <v>648</v>
      </c>
      <c r="E346" s="81" t="s">
        <v>639</v>
      </c>
      <c r="F346" s="81" t="s">
        <v>752</v>
      </c>
      <c r="G346" s="80"/>
      <c r="H346" s="82">
        <f>H347</f>
        <v>1890000</v>
      </c>
      <c r="I346" s="71">
        <f t="shared" si="18"/>
        <v>0</v>
      </c>
      <c r="J346" s="71">
        <f t="shared" si="12"/>
        <v>1890000</v>
      </c>
      <c r="K346" s="82">
        <f t="shared" si="18"/>
        <v>1890000</v>
      </c>
      <c r="L346" s="71">
        <f t="shared" si="18"/>
        <v>0</v>
      </c>
      <c r="M346" s="71">
        <f t="shared" si="13"/>
        <v>1890000</v>
      </c>
    </row>
    <row r="347" spans="2:13">
      <c r="B347" s="93" t="s">
        <v>902</v>
      </c>
      <c r="C347" s="80" t="s">
        <v>407</v>
      </c>
      <c r="D347" s="80" t="s">
        <v>648</v>
      </c>
      <c r="E347" s="81" t="s">
        <v>639</v>
      </c>
      <c r="F347" s="81" t="s">
        <v>706</v>
      </c>
      <c r="G347" s="80"/>
      <c r="H347" s="82">
        <f>H348</f>
        <v>1890000</v>
      </c>
      <c r="I347" s="71">
        <f t="shared" si="18"/>
        <v>0</v>
      </c>
      <c r="J347" s="71">
        <f t="shared" si="12"/>
        <v>1890000</v>
      </c>
      <c r="K347" s="82">
        <f t="shared" si="18"/>
        <v>1890000</v>
      </c>
      <c r="L347" s="71">
        <f t="shared" si="18"/>
        <v>0</v>
      </c>
      <c r="M347" s="71">
        <f t="shared" si="13"/>
        <v>1890000</v>
      </c>
    </row>
    <row r="348" spans="2:13" ht="24">
      <c r="B348" s="93" t="s">
        <v>769</v>
      </c>
      <c r="C348" s="80" t="s">
        <v>407</v>
      </c>
      <c r="D348" s="80" t="s">
        <v>648</v>
      </c>
      <c r="E348" s="81" t="s">
        <v>639</v>
      </c>
      <c r="F348" s="81" t="s">
        <v>706</v>
      </c>
      <c r="G348" s="80">
        <v>600</v>
      </c>
      <c r="H348" s="82">
        <v>1890000</v>
      </c>
      <c r="I348" s="71"/>
      <c r="J348" s="71">
        <f t="shared" si="12"/>
        <v>1890000</v>
      </c>
      <c r="K348" s="82">
        <v>1890000</v>
      </c>
      <c r="L348" s="71"/>
      <c r="M348" s="71">
        <f t="shared" si="13"/>
        <v>1890000</v>
      </c>
    </row>
    <row r="349" spans="2:13" ht="20.399999999999999">
      <c r="B349" s="76" t="s">
        <v>520</v>
      </c>
      <c r="C349" s="77" t="s">
        <v>519</v>
      </c>
      <c r="D349" s="78"/>
      <c r="E349" s="78"/>
      <c r="F349" s="78"/>
      <c r="G349" s="78"/>
      <c r="H349" s="79">
        <f>H350+H375</f>
        <v>36548457</v>
      </c>
      <c r="I349" s="79">
        <f>I351+I376+I411+I370+I362</f>
        <v>0</v>
      </c>
      <c r="J349" s="79">
        <f>H349+I349</f>
        <v>36548457</v>
      </c>
      <c r="K349" s="79">
        <f>K351+K376+K411+K370</f>
        <v>35014958</v>
      </c>
      <c r="L349" s="79">
        <f>L351+L376+L411+L370+L362</f>
        <v>0</v>
      </c>
      <c r="M349" s="79">
        <f>K349+L349</f>
        <v>35014958</v>
      </c>
    </row>
    <row r="350" spans="2:13">
      <c r="B350" s="93" t="s">
        <v>957</v>
      </c>
      <c r="C350" s="80" t="s">
        <v>519</v>
      </c>
      <c r="D350" s="80" t="s">
        <v>649</v>
      </c>
      <c r="E350" s="81"/>
      <c r="F350" s="81"/>
      <c r="G350" s="80"/>
      <c r="H350" s="82">
        <f>H351+H370+H362</f>
        <v>4853753</v>
      </c>
      <c r="I350" s="82">
        <f>I351+I370+I362</f>
        <v>0</v>
      </c>
      <c r="J350" s="71">
        <f>H350+I350</f>
        <v>4853753</v>
      </c>
      <c r="K350" s="82">
        <f t="shared" ref="K350:L350" si="19">K351+K370+K362</f>
        <v>4622622</v>
      </c>
      <c r="L350" s="82">
        <f t="shared" si="19"/>
        <v>0</v>
      </c>
      <c r="M350" s="71">
        <f>K350+L350</f>
        <v>4622622</v>
      </c>
    </row>
    <row r="351" spans="2:13">
      <c r="B351" s="93" t="s">
        <v>478</v>
      </c>
      <c r="C351" s="80" t="s">
        <v>519</v>
      </c>
      <c r="D351" s="80" t="s">
        <v>649</v>
      </c>
      <c r="E351" s="81" t="s">
        <v>639</v>
      </c>
      <c r="F351" s="81"/>
      <c r="G351" s="80"/>
      <c r="H351" s="82">
        <f>H352</f>
        <v>4853753</v>
      </c>
      <c r="I351" s="71">
        <f>I352</f>
        <v>-4853753</v>
      </c>
      <c r="J351" s="71">
        <f t="shared" ref="J351:J420" si="20">H351+I351</f>
        <v>0</v>
      </c>
      <c r="K351" s="82">
        <f>K352</f>
        <v>4622622</v>
      </c>
      <c r="L351" s="71">
        <f>L352</f>
        <v>-4622622</v>
      </c>
      <c r="M351" s="71">
        <f t="shared" ref="M351:M420" si="21">K351+L351</f>
        <v>0</v>
      </c>
    </row>
    <row r="352" spans="2:13" ht="24">
      <c r="B352" s="93" t="s">
        <v>873</v>
      </c>
      <c r="C352" s="80" t="s">
        <v>519</v>
      </c>
      <c r="D352" s="80" t="s">
        <v>649</v>
      </c>
      <c r="E352" s="81" t="s">
        <v>639</v>
      </c>
      <c r="F352" s="81" t="s">
        <v>748</v>
      </c>
      <c r="G352" s="80"/>
      <c r="H352" s="82">
        <f>H353+H358+H360</f>
        <v>4853753</v>
      </c>
      <c r="I352" s="71">
        <f>I353+I358+I360</f>
        <v>-4853753</v>
      </c>
      <c r="J352" s="71">
        <f t="shared" si="20"/>
        <v>0</v>
      </c>
      <c r="K352" s="82">
        <f>K353+K358+K360</f>
        <v>4622622</v>
      </c>
      <c r="L352" s="71">
        <f>L353+L358+L360</f>
        <v>-4622622</v>
      </c>
      <c r="M352" s="71">
        <f t="shared" si="21"/>
        <v>0</v>
      </c>
    </row>
    <row r="353" spans="2:13" ht="24">
      <c r="B353" s="93" t="s">
        <v>874</v>
      </c>
      <c r="C353" s="80" t="s">
        <v>519</v>
      </c>
      <c r="D353" s="80" t="s">
        <v>649</v>
      </c>
      <c r="E353" s="81" t="s">
        <v>639</v>
      </c>
      <c r="F353" s="81" t="s">
        <v>753</v>
      </c>
      <c r="G353" s="80"/>
      <c r="H353" s="82">
        <f>H354+H356</f>
        <v>4853753</v>
      </c>
      <c r="I353" s="71">
        <f>I354+I356</f>
        <v>-4853753</v>
      </c>
      <c r="J353" s="71">
        <f t="shared" si="20"/>
        <v>0</v>
      </c>
      <c r="K353" s="82">
        <f>K354+K356</f>
        <v>4622622</v>
      </c>
      <c r="L353" s="71">
        <f>L354+L356</f>
        <v>-4622622</v>
      </c>
      <c r="M353" s="71">
        <f t="shared" si="21"/>
        <v>0</v>
      </c>
    </row>
    <row r="354" spans="2:13" ht="24">
      <c r="B354" s="93" t="s">
        <v>875</v>
      </c>
      <c r="C354" s="80" t="s">
        <v>519</v>
      </c>
      <c r="D354" s="80" t="s">
        <v>649</v>
      </c>
      <c r="E354" s="81" t="s">
        <v>639</v>
      </c>
      <c r="F354" s="81" t="s">
        <v>707</v>
      </c>
      <c r="G354" s="80"/>
      <c r="H354" s="82">
        <f>H355</f>
        <v>3726907</v>
      </c>
      <c r="I354" s="71">
        <f>I355</f>
        <v>-3726907</v>
      </c>
      <c r="J354" s="71">
        <f t="shared" si="20"/>
        <v>0</v>
      </c>
      <c r="K354" s="82">
        <f>K355</f>
        <v>3549435</v>
      </c>
      <c r="L354" s="71">
        <f>L355</f>
        <v>-3549435</v>
      </c>
      <c r="M354" s="71">
        <f t="shared" si="21"/>
        <v>0</v>
      </c>
    </row>
    <row r="355" spans="2:13" ht="24">
      <c r="B355" s="93" t="s">
        <v>769</v>
      </c>
      <c r="C355" s="80" t="s">
        <v>519</v>
      </c>
      <c r="D355" s="80" t="s">
        <v>649</v>
      </c>
      <c r="E355" s="81" t="s">
        <v>639</v>
      </c>
      <c r="F355" s="81" t="s">
        <v>707</v>
      </c>
      <c r="G355" s="80">
        <v>600</v>
      </c>
      <c r="H355" s="82">
        <v>3726907</v>
      </c>
      <c r="I355" s="82">
        <v>-3726907</v>
      </c>
      <c r="J355" s="71">
        <f t="shared" si="20"/>
        <v>0</v>
      </c>
      <c r="K355" s="82">
        <v>3549435</v>
      </c>
      <c r="L355" s="82">
        <v>-3549435</v>
      </c>
      <c r="M355" s="71">
        <f t="shared" si="21"/>
        <v>0</v>
      </c>
    </row>
    <row r="356" spans="2:13" ht="24">
      <c r="B356" s="93" t="s">
        <v>876</v>
      </c>
      <c r="C356" s="80" t="s">
        <v>519</v>
      </c>
      <c r="D356" s="80" t="s">
        <v>649</v>
      </c>
      <c r="E356" s="81" t="s">
        <v>639</v>
      </c>
      <c r="F356" s="81" t="s">
        <v>708</v>
      </c>
      <c r="G356" s="80"/>
      <c r="H356" s="82">
        <f>H357</f>
        <v>1126846</v>
      </c>
      <c r="I356" s="82">
        <f>I357</f>
        <v>-1126846</v>
      </c>
      <c r="J356" s="71">
        <f t="shared" si="20"/>
        <v>0</v>
      </c>
      <c r="K356" s="82">
        <f>K357</f>
        <v>1073187</v>
      </c>
      <c r="L356" s="82">
        <f>L357</f>
        <v>-1073187</v>
      </c>
      <c r="M356" s="71">
        <f t="shared" si="21"/>
        <v>0</v>
      </c>
    </row>
    <row r="357" spans="2:13" ht="24">
      <c r="B357" s="93" t="s">
        <v>769</v>
      </c>
      <c r="C357" s="80" t="s">
        <v>519</v>
      </c>
      <c r="D357" s="80" t="s">
        <v>649</v>
      </c>
      <c r="E357" s="81" t="s">
        <v>639</v>
      </c>
      <c r="F357" s="81" t="s">
        <v>708</v>
      </c>
      <c r="G357" s="80">
        <v>600</v>
      </c>
      <c r="H357" s="82">
        <v>1126846</v>
      </c>
      <c r="I357" s="82">
        <v>-1126846</v>
      </c>
      <c r="J357" s="71">
        <f t="shared" si="20"/>
        <v>0</v>
      </c>
      <c r="K357" s="82">
        <v>1073187</v>
      </c>
      <c r="L357" s="82">
        <v>-1073187</v>
      </c>
      <c r="M357" s="71">
        <f t="shared" si="21"/>
        <v>0</v>
      </c>
    </row>
    <row r="358" spans="2:13" s="64" customFormat="1" ht="24" hidden="1">
      <c r="B358" s="93" t="s">
        <v>1032</v>
      </c>
      <c r="C358" s="69" t="s">
        <v>519</v>
      </c>
      <c r="D358" s="69" t="s">
        <v>649</v>
      </c>
      <c r="E358" s="70" t="s">
        <v>639</v>
      </c>
      <c r="F358" s="70" t="s">
        <v>1021</v>
      </c>
      <c r="G358" s="69"/>
      <c r="H358" s="71">
        <f>H359</f>
        <v>0</v>
      </c>
      <c r="I358" s="71">
        <f>I359</f>
        <v>0</v>
      </c>
      <c r="J358" s="71">
        <f t="shared" si="20"/>
        <v>0</v>
      </c>
      <c r="K358" s="71">
        <f>K359</f>
        <v>0</v>
      </c>
      <c r="L358" s="71">
        <f>L359</f>
        <v>0</v>
      </c>
      <c r="M358" s="71">
        <f t="shared" si="21"/>
        <v>0</v>
      </c>
    </row>
    <row r="359" spans="2:13" s="64" customFormat="1" ht="24" hidden="1">
      <c r="B359" s="93" t="s">
        <v>769</v>
      </c>
      <c r="C359" s="69" t="s">
        <v>519</v>
      </c>
      <c r="D359" s="69" t="s">
        <v>649</v>
      </c>
      <c r="E359" s="70" t="s">
        <v>639</v>
      </c>
      <c r="F359" s="70" t="s">
        <v>1021</v>
      </c>
      <c r="G359" s="69">
        <v>600</v>
      </c>
      <c r="H359" s="71">
        <v>0</v>
      </c>
      <c r="I359" s="71"/>
      <c r="J359" s="71">
        <f t="shared" si="20"/>
        <v>0</v>
      </c>
      <c r="K359" s="71">
        <v>0</v>
      </c>
      <c r="L359" s="71">
        <v>0</v>
      </c>
      <c r="M359" s="71">
        <f t="shared" si="21"/>
        <v>0</v>
      </c>
    </row>
    <row r="360" spans="2:13" s="64" customFormat="1" ht="24" hidden="1">
      <c r="B360" s="93" t="s">
        <v>1032</v>
      </c>
      <c r="C360" s="69" t="s">
        <v>519</v>
      </c>
      <c r="D360" s="69" t="s">
        <v>649</v>
      </c>
      <c r="E360" s="70" t="s">
        <v>639</v>
      </c>
      <c r="F360" s="70" t="s">
        <v>1042</v>
      </c>
      <c r="G360" s="69"/>
      <c r="H360" s="71">
        <f>H361</f>
        <v>0</v>
      </c>
      <c r="I360" s="71">
        <f>I361</f>
        <v>0</v>
      </c>
      <c r="J360" s="71">
        <f t="shared" si="20"/>
        <v>0</v>
      </c>
      <c r="K360" s="71">
        <f>K361</f>
        <v>0</v>
      </c>
      <c r="L360" s="71">
        <f>L361</f>
        <v>0</v>
      </c>
      <c r="M360" s="71">
        <f t="shared" si="21"/>
        <v>0</v>
      </c>
    </row>
    <row r="361" spans="2:13" s="64" customFormat="1" ht="24" hidden="1">
      <c r="B361" s="93" t="s">
        <v>769</v>
      </c>
      <c r="C361" s="69" t="s">
        <v>519</v>
      </c>
      <c r="D361" s="69" t="s">
        <v>649</v>
      </c>
      <c r="E361" s="70" t="s">
        <v>639</v>
      </c>
      <c r="F361" s="70" t="s">
        <v>1042</v>
      </c>
      <c r="G361" s="69">
        <v>600</v>
      </c>
      <c r="H361" s="71">
        <v>0</v>
      </c>
      <c r="I361" s="71"/>
      <c r="J361" s="71">
        <f t="shared" si="20"/>
        <v>0</v>
      </c>
      <c r="K361" s="71">
        <v>0</v>
      </c>
      <c r="L361" s="71">
        <v>0</v>
      </c>
      <c r="M361" s="71">
        <f t="shared" si="21"/>
        <v>0</v>
      </c>
    </row>
    <row r="362" spans="2:13" s="64" customFormat="1">
      <c r="B362" s="93" t="s">
        <v>1133</v>
      </c>
      <c r="C362" s="80" t="s">
        <v>519</v>
      </c>
      <c r="D362" s="80" t="s">
        <v>649</v>
      </c>
      <c r="E362" s="80" t="s">
        <v>640</v>
      </c>
      <c r="F362" s="70"/>
      <c r="G362" s="69"/>
      <c r="H362" s="71">
        <f>H363</f>
        <v>0</v>
      </c>
      <c r="I362" s="71">
        <f>I363</f>
        <v>4853753</v>
      </c>
      <c r="J362" s="71">
        <f t="shared" si="20"/>
        <v>4853753</v>
      </c>
      <c r="K362" s="71"/>
      <c r="L362" s="71">
        <f>L363</f>
        <v>4622622</v>
      </c>
      <c r="M362" s="71">
        <f t="shared" si="21"/>
        <v>4622622</v>
      </c>
    </row>
    <row r="363" spans="2:13" s="64" customFormat="1" ht="24">
      <c r="B363" s="93" t="s">
        <v>873</v>
      </c>
      <c r="C363" s="80" t="s">
        <v>519</v>
      </c>
      <c r="D363" s="80" t="s">
        <v>649</v>
      </c>
      <c r="E363" s="80" t="s">
        <v>640</v>
      </c>
      <c r="F363" s="81" t="s">
        <v>748</v>
      </c>
      <c r="G363" s="80"/>
      <c r="H363" s="82">
        <f>H364+H369+H371</f>
        <v>0</v>
      </c>
      <c r="I363" s="82">
        <f>I364+I369+I371</f>
        <v>4853753</v>
      </c>
      <c r="J363" s="71">
        <f t="shared" si="20"/>
        <v>4853753</v>
      </c>
      <c r="K363" s="71"/>
      <c r="L363" s="82">
        <f>L364+L369+L371</f>
        <v>4622622</v>
      </c>
      <c r="M363" s="71">
        <f t="shared" si="21"/>
        <v>4622622</v>
      </c>
    </row>
    <row r="364" spans="2:13" s="64" customFormat="1" ht="24">
      <c r="B364" s="93" t="s">
        <v>874</v>
      </c>
      <c r="C364" s="80" t="s">
        <v>519</v>
      </c>
      <c r="D364" s="80" t="s">
        <v>649</v>
      </c>
      <c r="E364" s="80" t="s">
        <v>640</v>
      </c>
      <c r="F364" s="81" t="s">
        <v>753</v>
      </c>
      <c r="G364" s="80"/>
      <c r="H364" s="82">
        <f>H365+H367</f>
        <v>0</v>
      </c>
      <c r="I364" s="82">
        <f>I365+I367</f>
        <v>4853753</v>
      </c>
      <c r="J364" s="71">
        <f t="shared" si="20"/>
        <v>4853753</v>
      </c>
      <c r="K364" s="71"/>
      <c r="L364" s="82">
        <f>L365+L367</f>
        <v>4622622</v>
      </c>
      <c r="M364" s="71">
        <f t="shared" si="21"/>
        <v>4622622</v>
      </c>
    </row>
    <row r="365" spans="2:13" s="64" customFormat="1" ht="24">
      <c r="B365" s="93" t="s">
        <v>875</v>
      </c>
      <c r="C365" s="80" t="s">
        <v>519</v>
      </c>
      <c r="D365" s="80" t="s">
        <v>649</v>
      </c>
      <c r="E365" s="80" t="s">
        <v>640</v>
      </c>
      <c r="F365" s="81" t="s">
        <v>707</v>
      </c>
      <c r="G365" s="80"/>
      <c r="H365" s="82">
        <f>H366</f>
        <v>0</v>
      </c>
      <c r="I365" s="82">
        <f>I366</f>
        <v>3726907</v>
      </c>
      <c r="J365" s="71">
        <f t="shared" si="20"/>
        <v>3726907</v>
      </c>
      <c r="K365" s="71"/>
      <c r="L365" s="82">
        <f>L366</f>
        <v>3549435</v>
      </c>
      <c r="M365" s="71">
        <f t="shared" si="21"/>
        <v>3549435</v>
      </c>
    </row>
    <row r="366" spans="2:13" s="64" customFormat="1" ht="24">
      <c r="B366" s="93" t="s">
        <v>769</v>
      </c>
      <c r="C366" s="80" t="s">
        <v>519</v>
      </c>
      <c r="D366" s="80" t="s">
        <v>649</v>
      </c>
      <c r="E366" s="80" t="s">
        <v>640</v>
      </c>
      <c r="F366" s="81" t="s">
        <v>707</v>
      </c>
      <c r="G366" s="80">
        <v>600</v>
      </c>
      <c r="H366" s="82">
        <v>0</v>
      </c>
      <c r="I366" s="71">
        <v>3726907</v>
      </c>
      <c r="J366" s="71">
        <f t="shared" si="20"/>
        <v>3726907</v>
      </c>
      <c r="K366" s="71"/>
      <c r="L366" s="71">
        <v>3549435</v>
      </c>
      <c r="M366" s="71">
        <f t="shared" si="21"/>
        <v>3549435</v>
      </c>
    </row>
    <row r="367" spans="2:13" s="64" customFormat="1" ht="24">
      <c r="B367" s="93" t="s">
        <v>876</v>
      </c>
      <c r="C367" s="80" t="s">
        <v>519</v>
      </c>
      <c r="D367" s="80" t="s">
        <v>649</v>
      </c>
      <c r="E367" s="80" t="s">
        <v>640</v>
      </c>
      <c r="F367" s="81" t="s">
        <v>708</v>
      </c>
      <c r="G367" s="80"/>
      <c r="H367" s="82">
        <f>H368</f>
        <v>0</v>
      </c>
      <c r="I367" s="82">
        <f>I368</f>
        <v>1126846</v>
      </c>
      <c r="J367" s="71">
        <f t="shared" si="20"/>
        <v>1126846</v>
      </c>
      <c r="K367" s="71"/>
      <c r="L367" s="82">
        <f>L368</f>
        <v>1073187</v>
      </c>
      <c r="M367" s="71">
        <f t="shared" si="21"/>
        <v>1073187</v>
      </c>
    </row>
    <row r="368" spans="2:13" s="64" customFormat="1" ht="24">
      <c r="B368" s="93" t="s">
        <v>769</v>
      </c>
      <c r="C368" s="80" t="s">
        <v>519</v>
      </c>
      <c r="D368" s="80" t="s">
        <v>649</v>
      </c>
      <c r="E368" s="80" t="s">
        <v>640</v>
      </c>
      <c r="F368" s="81" t="s">
        <v>708</v>
      </c>
      <c r="G368" s="80">
        <v>600</v>
      </c>
      <c r="H368" s="82">
        <v>0</v>
      </c>
      <c r="I368" s="71">
        <v>1126846</v>
      </c>
      <c r="J368" s="71">
        <f t="shared" si="20"/>
        <v>1126846</v>
      </c>
      <c r="K368" s="71"/>
      <c r="L368" s="71">
        <v>1073187</v>
      </c>
      <c r="M368" s="71">
        <f t="shared" si="21"/>
        <v>1073187</v>
      </c>
    </row>
    <row r="369" spans="2:13" s="64" customFormat="1" hidden="1">
      <c r="B369" s="93"/>
      <c r="C369" s="69"/>
      <c r="D369" s="69"/>
      <c r="E369" s="70"/>
      <c r="F369" s="70"/>
      <c r="G369" s="69"/>
      <c r="H369" s="71"/>
      <c r="I369" s="71"/>
      <c r="J369" s="71"/>
      <c r="K369" s="71"/>
      <c r="L369" s="71"/>
      <c r="M369" s="71"/>
    </row>
    <row r="370" spans="2:13" s="64" customFormat="1" hidden="1">
      <c r="B370" s="93" t="s">
        <v>551</v>
      </c>
      <c r="C370" s="69" t="s">
        <v>519</v>
      </c>
      <c r="D370" s="69" t="s">
        <v>649</v>
      </c>
      <c r="E370" s="70" t="s">
        <v>649</v>
      </c>
      <c r="F370" s="70"/>
      <c r="G370" s="69"/>
      <c r="H370" s="71">
        <f>H371</f>
        <v>0</v>
      </c>
      <c r="I370" s="71">
        <f>I371</f>
        <v>0</v>
      </c>
      <c r="J370" s="71">
        <f t="shared" si="20"/>
        <v>0</v>
      </c>
      <c r="K370" s="71">
        <f>K371</f>
        <v>0</v>
      </c>
      <c r="L370" s="71">
        <f>L371</f>
        <v>0</v>
      </c>
      <c r="M370" s="71">
        <f t="shared" si="21"/>
        <v>0</v>
      </c>
    </row>
    <row r="371" spans="2:13" s="64" customFormat="1" ht="24" hidden="1">
      <c r="B371" s="93" t="s">
        <v>864</v>
      </c>
      <c r="C371" s="69" t="s">
        <v>519</v>
      </c>
      <c r="D371" s="69" t="s">
        <v>649</v>
      </c>
      <c r="E371" s="70" t="s">
        <v>649</v>
      </c>
      <c r="F371" s="70" t="s">
        <v>754</v>
      </c>
      <c r="G371" s="69"/>
      <c r="H371" s="71">
        <f>H372</f>
        <v>0</v>
      </c>
      <c r="I371" s="71">
        <f>I372</f>
        <v>0</v>
      </c>
      <c r="J371" s="71">
        <f t="shared" si="20"/>
        <v>0</v>
      </c>
      <c r="K371" s="71">
        <f>K372</f>
        <v>0</v>
      </c>
      <c r="L371" s="71">
        <f>L372</f>
        <v>0</v>
      </c>
      <c r="M371" s="71">
        <f t="shared" si="21"/>
        <v>0</v>
      </c>
    </row>
    <row r="372" spans="2:13" s="64" customFormat="1" ht="24" hidden="1">
      <c r="B372" s="93" t="s">
        <v>866</v>
      </c>
      <c r="C372" s="69" t="s">
        <v>519</v>
      </c>
      <c r="D372" s="69" t="s">
        <v>649</v>
      </c>
      <c r="E372" s="70" t="s">
        <v>649</v>
      </c>
      <c r="F372" s="70" t="s">
        <v>709</v>
      </c>
      <c r="G372" s="69"/>
      <c r="H372" s="71">
        <f>H373+H374</f>
        <v>0</v>
      </c>
      <c r="I372" s="71">
        <f>I373+I374</f>
        <v>0</v>
      </c>
      <c r="J372" s="71">
        <f t="shared" si="20"/>
        <v>0</v>
      </c>
      <c r="K372" s="71">
        <f>K373+K374</f>
        <v>0</v>
      </c>
      <c r="L372" s="71">
        <f>L373+L374</f>
        <v>0</v>
      </c>
      <c r="M372" s="71">
        <f t="shared" si="21"/>
        <v>0</v>
      </c>
    </row>
    <row r="373" spans="2:13" s="64" customFormat="1" ht="48" hidden="1">
      <c r="B373" s="93" t="s">
        <v>767</v>
      </c>
      <c r="C373" s="69" t="s">
        <v>519</v>
      </c>
      <c r="D373" s="69" t="s">
        <v>649</v>
      </c>
      <c r="E373" s="70" t="s">
        <v>649</v>
      </c>
      <c r="F373" s="70" t="s">
        <v>709</v>
      </c>
      <c r="G373" s="69">
        <v>100</v>
      </c>
      <c r="H373" s="71">
        <v>0</v>
      </c>
      <c r="I373" s="71"/>
      <c r="J373" s="71">
        <f t="shared" si="20"/>
        <v>0</v>
      </c>
      <c r="K373" s="71">
        <v>0</v>
      </c>
      <c r="L373" s="71">
        <v>0</v>
      </c>
      <c r="M373" s="71">
        <f t="shared" si="21"/>
        <v>0</v>
      </c>
    </row>
    <row r="374" spans="2:13" s="64" customFormat="1" ht="24" hidden="1">
      <c r="B374" s="93" t="s">
        <v>768</v>
      </c>
      <c r="C374" s="69" t="s">
        <v>519</v>
      </c>
      <c r="D374" s="69" t="s">
        <v>649</v>
      </c>
      <c r="E374" s="70" t="s">
        <v>649</v>
      </c>
      <c r="F374" s="70" t="s">
        <v>709</v>
      </c>
      <c r="G374" s="69">
        <v>200</v>
      </c>
      <c r="H374" s="71">
        <v>0</v>
      </c>
      <c r="I374" s="71"/>
      <c r="J374" s="71">
        <f t="shared" si="20"/>
        <v>0</v>
      </c>
      <c r="K374" s="71">
        <v>0</v>
      </c>
      <c r="L374" s="71">
        <v>0</v>
      </c>
      <c r="M374" s="71">
        <f t="shared" si="21"/>
        <v>0</v>
      </c>
    </row>
    <row r="375" spans="2:13">
      <c r="B375" s="93" t="s">
        <v>962</v>
      </c>
      <c r="C375" s="80" t="s">
        <v>519</v>
      </c>
      <c r="D375" s="80" t="s">
        <v>650</v>
      </c>
      <c r="E375" s="81"/>
      <c r="F375" s="81"/>
      <c r="G375" s="80"/>
      <c r="H375" s="82">
        <f>H376+H411</f>
        <v>31694704</v>
      </c>
      <c r="I375" s="71">
        <f>I376+I411</f>
        <v>0</v>
      </c>
      <c r="J375" s="71">
        <f t="shared" si="20"/>
        <v>31694704</v>
      </c>
      <c r="K375" s="82">
        <f>K376+K411</f>
        <v>30392336</v>
      </c>
      <c r="L375" s="71">
        <f>L376+L411</f>
        <v>0</v>
      </c>
      <c r="M375" s="71">
        <f t="shared" si="21"/>
        <v>30392336</v>
      </c>
    </row>
    <row r="376" spans="2:13">
      <c r="B376" s="93" t="s">
        <v>523</v>
      </c>
      <c r="C376" s="80" t="s">
        <v>519</v>
      </c>
      <c r="D376" s="80" t="s">
        <v>650</v>
      </c>
      <c r="E376" s="81" t="s">
        <v>638</v>
      </c>
      <c r="F376" s="81"/>
      <c r="G376" s="80"/>
      <c r="H376" s="82">
        <f>H377+H384+H387+H408+H400+H403</f>
        <v>27650668</v>
      </c>
      <c r="I376" s="71">
        <f>I377+I384+I387+I408+I400+I403</f>
        <v>0</v>
      </c>
      <c r="J376" s="71">
        <f t="shared" si="20"/>
        <v>27650668</v>
      </c>
      <c r="K376" s="82">
        <f>K377+K384+K387+K408+K400+K403</f>
        <v>26348300</v>
      </c>
      <c r="L376" s="71">
        <f>L377+L384+L387+L408+L400+L403</f>
        <v>0</v>
      </c>
      <c r="M376" s="71">
        <f t="shared" si="21"/>
        <v>26348300</v>
      </c>
    </row>
    <row r="377" spans="2:13" ht="24">
      <c r="B377" s="93" t="s">
        <v>835</v>
      </c>
      <c r="C377" s="80" t="s">
        <v>519</v>
      </c>
      <c r="D377" s="80" t="s">
        <v>650</v>
      </c>
      <c r="E377" s="81" t="s">
        <v>638</v>
      </c>
      <c r="F377" s="81" t="s">
        <v>755</v>
      </c>
      <c r="G377" s="80"/>
      <c r="H377" s="82">
        <f>H378+H380+H382</f>
        <v>19055317</v>
      </c>
      <c r="I377" s="71">
        <f>I378+I380+I382</f>
        <v>0</v>
      </c>
      <c r="J377" s="71">
        <f t="shared" si="20"/>
        <v>19055317</v>
      </c>
      <c r="K377" s="82">
        <f>K378+K380+K382</f>
        <v>18147920</v>
      </c>
      <c r="L377" s="71">
        <f>L378+L380+L382</f>
        <v>0</v>
      </c>
      <c r="M377" s="71">
        <f t="shared" si="21"/>
        <v>18147920</v>
      </c>
    </row>
    <row r="378" spans="2:13" ht="24">
      <c r="B378" s="93" t="s">
        <v>836</v>
      </c>
      <c r="C378" s="80" t="s">
        <v>519</v>
      </c>
      <c r="D378" s="80" t="s">
        <v>650</v>
      </c>
      <c r="E378" s="81" t="s">
        <v>638</v>
      </c>
      <c r="F378" s="81" t="s">
        <v>710</v>
      </c>
      <c r="G378" s="80"/>
      <c r="H378" s="82">
        <f>H379</f>
        <v>19055317</v>
      </c>
      <c r="I378" s="71">
        <f>I379</f>
        <v>0</v>
      </c>
      <c r="J378" s="71">
        <f t="shared" si="20"/>
        <v>19055317</v>
      </c>
      <c r="K378" s="82">
        <f>K379</f>
        <v>18147920</v>
      </c>
      <c r="L378" s="71">
        <f>L379</f>
        <v>0</v>
      </c>
      <c r="M378" s="71">
        <f t="shared" si="21"/>
        <v>18147920</v>
      </c>
    </row>
    <row r="379" spans="2:13" ht="24">
      <c r="B379" s="93" t="s">
        <v>769</v>
      </c>
      <c r="C379" s="80" t="s">
        <v>519</v>
      </c>
      <c r="D379" s="80" t="s">
        <v>650</v>
      </c>
      <c r="E379" s="81" t="s">
        <v>638</v>
      </c>
      <c r="F379" s="81" t="s">
        <v>710</v>
      </c>
      <c r="G379" s="80">
        <v>600</v>
      </c>
      <c r="H379" s="82">
        <v>19055317</v>
      </c>
      <c r="I379" s="71"/>
      <c r="J379" s="71">
        <f t="shared" si="20"/>
        <v>19055317</v>
      </c>
      <c r="K379" s="82">
        <v>18147920</v>
      </c>
      <c r="L379" s="71">
        <v>0</v>
      </c>
      <c r="M379" s="71">
        <f t="shared" si="21"/>
        <v>18147920</v>
      </c>
    </row>
    <row r="380" spans="2:13" s="64" customFormat="1" ht="24" hidden="1">
      <c r="B380" s="93" t="s">
        <v>836</v>
      </c>
      <c r="C380" s="69" t="s">
        <v>519</v>
      </c>
      <c r="D380" s="69" t="s">
        <v>650</v>
      </c>
      <c r="E380" s="70" t="s">
        <v>638</v>
      </c>
      <c r="F380" s="70" t="s">
        <v>1022</v>
      </c>
      <c r="G380" s="69"/>
      <c r="H380" s="71">
        <f>H381</f>
        <v>0</v>
      </c>
      <c r="I380" s="71">
        <f>I381</f>
        <v>0</v>
      </c>
      <c r="J380" s="71">
        <f t="shared" si="20"/>
        <v>0</v>
      </c>
      <c r="K380" s="71">
        <f>K381</f>
        <v>0</v>
      </c>
      <c r="L380" s="71">
        <f>L381</f>
        <v>0</v>
      </c>
      <c r="M380" s="71">
        <f t="shared" si="21"/>
        <v>0</v>
      </c>
    </row>
    <row r="381" spans="2:13" s="64" customFormat="1" ht="24" hidden="1">
      <c r="B381" s="93" t="s">
        <v>769</v>
      </c>
      <c r="C381" s="69" t="s">
        <v>519</v>
      </c>
      <c r="D381" s="69" t="s">
        <v>650</v>
      </c>
      <c r="E381" s="70" t="s">
        <v>638</v>
      </c>
      <c r="F381" s="70" t="s">
        <v>1022</v>
      </c>
      <c r="G381" s="69">
        <v>600</v>
      </c>
      <c r="H381" s="71">
        <v>0</v>
      </c>
      <c r="I381" s="71"/>
      <c r="J381" s="71">
        <f t="shared" si="20"/>
        <v>0</v>
      </c>
      <c r="K381" s="71">
        <v>0</v>
      </c>
      <c r="L381" s="71">
        <v>0</v>
      </c>
      <c r="M381" s="71">
        <f t="shared" si="21"/>
        <v>0</v>
      </c>
    </row>
    <row r="382" spans="2:13" s="64" customFormat="1" ht="24" hidden="1">
      <c r="B382" s="93" t="s">
        <v>1033</v>
      </c>
      <c r="C382" s="69" t="s">
        <v>519</v>
      </c>
      <c r="D382" s="69" t="s">
        <v>650</v>
      </c>
      <c r="E382" s="70" t="s">
        <v>638</v>
      </c>
      <c r="F382" s="70" t="s">
        <v>1023</v>
      </c>
      <c r="G382" s="69"/>
      <c r="H382" s="71">
        <f>H383</f>
        <v>0</v>
      </c>
      <c r="I382" s="71">
        <f>I383</f>
        <v>0</v>
      </c>
      <c r="J382" s="71">
        <f t="shared" si="20"/>
        <v>0</v>
      </c>
      <c r="K382" s="71">
        <f>K383</f>
        <v>0</v>
      </c>
      <c r="L382" s="71">
        <f>L383</f>
        <v>0</v>
      </c>
      <c r="M382" s="71">
        <f t="shared" si="21"/>
        <v>0</v>
      </c>
    </row>
    <row r="383" spans="2:13" s="64" customFormat="1" ht="24" hidden="1">
      <c r="B383" s="93" t="s">
        <v>769</v>
      </c>
      <c r="C383" s="69" t="s">
        <v>519</v>
      </c>
      <c r="D383" s="69" t="s">
        <v>650</v>
      </c>
      <c r="E383" s="70" t="s">
        <v>638</v>
      </c>
      <c r="F383" s="70" t="s">
        <v>1023</v>
      </c>
      <c r="G383" s="69">
        <v>600</v>
      </c>
      <c r="H383" s="71">
        <v>0</v>
      </c>
      <c r="I383" s="71"/>
      <c r="J383" s="71">
        <f t="shared" si="20"/>
        <v>0</v>
      </c>
      <c r="K383" s="71">
        <v>0</v>
      </c>
      <c r="L383" s="71">
        <v>0</v>
      </c>
      <c r="M383" s="71">
        <f t="shared" si="21"/>
        <v>0</v>
      </c>
    </row>
    <row r="384" spans="2:13" ht="24">
      <c r="B384" s="93" t="s">
        <v>837</v>
      </c>
      <c r="C384" s="80" t="s">
        <v>519</v>
      </c>
      <c r="D384" s="80" t="s">
        <v>650</v>
      </c>
      <c r="E384" s="81" t="s">
        <v>638</v>
      </c>
      <c r="F384" s="81" t="s">
        <v>756</v>
      </c>
      <c r="G384" s="80"/>
      <c r="H384" s="82">
        <f>H385</f>
        <v>301000</v>
      </c>
      <c r="I384" s="71">
        <f>I385</f>
        <v>0</v>
      </c>
      <c r="J384" s="71">
        <f t="shared" si="20"/>
        <v>301000</v>
      </c>
      <c r="K384" s="82">
        <f>K385</f>
        <v>301000</v>
      </c>
      <c r="L384" s="71">
        <f>L385</f>
        <v>0</v>
      </c>
      <c r="M384" s="71">
        <f t="shared" si="21"/>
        <v>301000</v>
      </c>
    </row>
    <row r="385" spans="2:13" ht="24">
      <c r="B385" s="93" t="s">
        <v>838</v>
      </c>
      <c r="C385" s="80" t="s">
        <v>519</v>
      </c>
      <c r="D385" s="80" t="s">
        <v>650</v>
      </c>
      <c r="E385" s="81" t="s">
        <v>638</v>
      </c>
      <c r="F385" s="81" t="s">
        <v>711</v>
      </c>
      <c r="G385" s="80"/>
      <c r="H385" s="82">
        <f>H386</f>
        <v>301000</v>
      </c>
      <c r="I385" s="71">
        <f>I386</f>
        <v>0</v>
      </c>
      <c r="J385" s="71">
        <f t="shared" si="20"/>
        <v>301000</v>
      </c>
      <c r="K385" s="82">
        <f>K386</f>
        <v>301000</v>
      </c>
      <c r="L385" s="71">
        <f>L386</f>
        <v>0</v>
      </c>
      <c r="M385" s="71">
        <f t="shared" si="21"/>
        <v>301000</v>
      </c>
    </row>
    <row r="386" spans="2:13" ht="24">
      <c r="B386" s="93" t="s">
        <v>769</v>
      </c>
      <c r="C386" s="80" t="s">
        <v>519</v>
      </c>
      <c r="D386" s="80" t="s">
        <v>650</v>
      </c>
      <c r="E386" s="81" t="s">
        <v>638</v>
      </c>
      <c r="F386" s="81" t="s">
        <v>711</v>
      </c>
      <c r="G386" s="80">
        <v>600</v>
      </c>
      <c r="H386" s="82">
        <v>301000</v>
      </c>
      <c r="I386" s="71"/>
      <c r="J386" s="71">
        <f t="shared" si="20"/>
        <v>301000</v>
      </c>
      <c r="K386" s="82">
        <v>301000</v>
      </c>
      <c r="L386" s="71">
        <v>0</v>
      </c>
      <c r="M386" s="71">
        <f t="shared" si="21"/>
        <v>301000</v>
      </c>
    </row>
    <row r="387" spans="2:13" ht="24">
      <c r="B387" s="93" t="s">
        <v>839</v>
      </c>
      <c r="C387" s="80" t="s">
        <v>519</v>
      </c>
      <c r="D387" s="80" t="s">
        <v>650</v>
      </c>
      <c r="E387" s="81" t="s">
        <v>638</v>
      </c>
      <c r="F387" s="81" t="s">
        <v>757</v>
      </c>
      <c r="G387" s="80"/>
      <c r="H387" s="82">
        <f>H388+H394+H396+H390+H398+H392</f>
        <v>8294351</v>
      </c>
      <c r="I387" s="71">
        <f>I388+I394+I396+I390+I398+I392</f>
        <v>0</v>
      </c>
      <c r="J387" s="71">
        <f t="shared" si="20"/>
        <v>8294351</v>
      </c>
      <c r="K387" s="82">
        <f>K388+K394+K396+K390+K398+K392</f>
        <v>7899380</v>
      </c>
      <c r="L387" s="71">
        <f>L388+L394+L396+L390+L398+L392</f>
        <v>0</v>
      </c>
      <c r="M387" s="71">
        <f t="shared" si="21"/>
        <v>7899380</v>
      </c>
    </row>
    <row r="388" spans="2:13">
      <c r="B388" s="93" t="s">
        <v>840</v>
      </c>
      <c r="C388" s="80" t="s">
        <v>519</v>
      </c>
      <c r="D388" s="80" t="s">
        <v>650</v>
      </c>
      <c r="E388" s="81" t="s">
        <v>638</v>
      </c>
      <c r="F388" s="81" t="s">
        <v>712</v>
      </c>
      <c r="G388" s="80"/>
      <c r="H388" s="82">
        <f>H389</f>
        <v>8294351</v>
      </c>
      <c r="I388" s="71">
        <f>I389</f>
        <v>0</v>
      </c>
      <c r="J388" s="71">
        <f t="shared" si="20"/>
        <v>8294351</v>
      </c>
      <c r="K388" s="82">
        <f>K389</f>
        <v>7899380</v>
      </c>
      <c r="L388" s="71">
        <f>L389</f>
        <v>0</v>
      </c>
      <c r="M388" s="71">
        <f t="shared" si="21"/>
        <v>7899380</v>
      </c>
    </row>
    <row r="389" spans="2:13" ht="24">
      <c r="B389" s="93" t="s">
        <v>769</v>
      </c>
      <c r="C389" s="80" t="s">
        <v>519</v>
      </c>
      <c r="D389" s="80" t="s">
        <v>650</v>
      </c>
      <c r="E389" s="81" t="s">
        <v>638</v>
      </c>
      <c r="F389" s="81" t="s">
        <v>712</v>
      </c>
      <c r="G389" s="80">
        <v>600</v>
      </c>
      <c r="H389" s="82">
        <v>8294351</v>
      </c>
      <c r="I389" s="71"/>
      <c r="J389" s="71">
        <f t="shared" si="20"/>
        <v>8294351</v>
      </c>
      <c r="K389" s="82">
        <v>7899380</v>
      </c>
      <c r="L389" s="71">
        <v>0</v>
      </c>
      <c r="M389" s="71">
        <f t="shared" si="21"/>
        <v>7899380</v>
      </c>
    </row>
    <row r="390" spans="2:13" s="64" customFormat="1" ht="24" hidden="1">
      <c r="B390" s="93" t="s">
        <v>1032</v>
      </c>
      <c r="C390" s="69" t="s">
        <v>519</v>
      </c>
      <c r="D390" s="69" t="s">
        <v>650</v>
      </c>
      <c r="E390" s="70" t="s">
        <v>638</v>
      </c>
      <c r="F390" s="70" t="s">
        <v>1043</v>
      </c>
      <c r="G390" s="69"/>
      <c r="H390" s="71">
        <f>H391</f>
        <v>0</v>
      </c>
      <c r="I390" s="71">
        <f>I391</f>
        <v>0</v>
      </c>
      <c r="J390" s="71">
        <f t="shared" si="20"/>
        <v>0</v>
      </c>
      <c r="K390" s="71">
        <f>K391</f>
        <v>0</v>
      </c>
      <c r="L390" s="71">
        <f>L391</f>
        <v>0</v>
      </c>
      <c r="M390" s="71">
        <f t="shared" si="21"/>
        <v>0</v>
      </c>
    </row>
    <row r="391" spans="2:13" s="64" customFormat="1" ht="24" hidden="1">
      <c r="B391" s="93" t="s">
        <v>769</v>
      </c>
      <c r="C391" s="69" t="s">
        <v>519</v>
      </c>
      <c r="D391" s="69" t="s">
        <v>650</v>
      </c>
      <c r="E391" s="70" t="s">
        <v>638</v>
      </c>
      <c r="F391" s="70" t="s">
        <v>1043</v>
      </c>
      <c r="G391" s="69" t="s">
        <v>978</v>
      </c>
      <c r="H391" s="71">
        <v>0</v>
      </c>
      <c r="I391" s="71"/>
      <c r="J391" s="71">
        <f>H391+I391</f>
        <v>0</v>
      </c>
      <c r="K391" s="71">
        <v>0</v>
      </c>
      <c r="L391" s="71">
        <v>0</v>
      </c>
      <c r="M391" s="71">
        <f t="shared" si="21"/>
        <v>0</v>
      </c>
    </row>
    <row r="392" spans="2:13" s="64" customFormat="1" ht="24" hidden="1">
      <c r="B392" s="93" t="s">
        <v>1032</v>
      </c>
      <c r="C392" s="69" t="s">
        <v>519</v>
      </c>
      <c r="D392" s="69" t="s">
        <v>650</v>
      </c>
      <c r="E392" s="70" t="s">
        <v>638</v>
      </c>
      <c r="F392" s="70" t="s">
        <v>1045</v>
      </c>
      <c r="G392" s="69"/>
      <c r="H392" s="71">
        <f>H393</f>
        <v>0</v>
      </c>
      <c r="I392" s="71">
        <f>I393</f>
        <v>0</v>
      </c>
      <c r="J392" s="71">
        <f>H392+I392</f>
        <v>0</v>
      </c>
      <c r="K392" s="71">
        <f>K393</f>
        <v>0</v>
      </c>
      <c r="L392" s="71">
        <f>L393</f>
        <v>0</v>
      </c>
      <c r="M392" s="71">
        <f t="shared" si="21"/>
        <v>0</v>
      </c>
    </row>
    <row r="393" spans="2:13" s="64" customFormat="1" ht="24" hidden="1">
      <c r="B393" s="93" t="s">
        <v>769</v>
      </c>
      <c r="C393" s="69" t="s">
        <v>519</v>
      </c>
      <c r="D393" s="69" t="s">
        <v>650</v>
      </c>
      <c r="E393" s="70" t="s">
        <v>638</v>
      </c>
      <c r="F393" s="70" t="s">
        <v>1045</v>
      </c>
      <c r="G393" s="69" t="s">
        <v>978</v>
      </c>
      <c r="H393" s="71">
        <v>0</v>
      </c>
      <c r="I393" s="71"/>
      <c r="J393" s="71">
        <f>H393+I393</f>
        <v>0</v>
      </c>
      <c r="K393" s="71">
        <v>0</v>
      </c>
      <c r="L393" s="71">
        <v>0</v>
      </c>
      <c r="M393" s="71">
        <f t="shared" si="21"/>
        <v>0</v>
      </c>
    </row>
    <row r="394" spans="2:13" s="64" customFormat="1" ht="24" hidden="1">
      <c r="B394" s="93" t="s">
        <v>533</v>
      </c>
      <c r="C394" s="69" t="s">
        <v>519</v>
      </c>
      <c r="D394" s="69" t="s">
        <v>650</v>
      </c>
      <c r="E394" s="70" t="s">
        <v>638</v>
      </c>
      <c r="F394" s="70" t="s">
        <v>713</v>
      </c>
      <c r="G394" s="69"/>
      <c r="H394" s="71">
        <f>H395</f>
        <v>0</v>
      </c>
      <c r="I394" s="71">
        <f>I395</f>
        <v>0</v>
      </c>
      <c r="J394" s="71">
        <f t="shared" si="20"/>
        <v>0</v>
      </c>
      <c r="K394" s="71">
        <f>K395</f>
        <v>0</v>
      </c>
      <c r="L394" s="71">
        <f>L395</f>
        <v>0</v>
      </c>
      <c r="M394" s="71">
        <f t="shared" si="21"/>
        <v>0</v>
      </c>
    </row>
    <row r="395" spans="2:13" s="64" customFormat="1" ht="24" hidden="1">
      <c r="B395" s="93" t="s">
        <v>769</v>
      </c>
      <c r="C395" s="69" t="s">
        <v>519</v>
      </c>
      <c r="D395" s="69" t="s">
        <v>650</v>
      </c>
      <c r="E395" s="70" t="s">
        <v>638</v>
      </c>
      <c r="F395" s="70" t="s">
        <v>713</v>
      </c>
      <c r="G395" s="69">
        <v>600</v>
      </c>
      <c r="H395" s="71">
        <v>0</v>
      </c>
      <c r="I395" s="71"/>
      <c r="J395" s="71">
        <f t="shared" si="20"/>
        <v>0</v>
      </c>
      <c r="K395" s="71">
        <v>0</v>
      </c>
      <c r="L395" s="71">
        <v>0</v>
      </c>
      <c r="M395" s="71">
        <f t="shared" si="21"/>
        <v>0</v>
      </c>
    </row>
    <row r="396" spans="2:13" s="64" customFormat="1" ht="24" hidden="1">
      <c r="B396" s="93" t="s">
        <v>533</v>
      </c>
      <c r="C396" s="69" t="s">
        <v>519</v>
      </c>
      <c r="D396" s="69" t="s">
        <v>650</v>
      </c>
      <c r="E396" s="70" t="s">
        <v>638</v>
      </c>
      <c r="F396" s="70" t="s">
        <v>714</v>
      </c>
      <c r="G396" s="69"/>
      <c r="H396" s="71">
        <f>H397</f>
        <v>0</v>
      </c>
      <c r="I396" s="71">
        <f>I397</f>
        <v>0</v>
      </c>
      <c r="J396" s="71">
        <f t="shared" si="20"/>
        <v>0</v>
      </c>
      <c r="K396" s="71">
        <f>K397</f>
        <v>0</v>
      </c>
      <c r="L396" s="71">
        <f>L397</f>
        <v>0</v>
      </c>
      <c r="M396" s="71">
        <f t="shared" si="21"/>
        <v>0</v>
      </c>
    </row>
    <row r="397" spans="2:13" s="64" customFormat="1" ht="24" hidden="1">
      <c r="B397" s="93" t="s">
        <v>769</v>
      </c>
      <c r="C397" s="69" t="s">
        <v>519</v>
      </c>
      <c r="D397" s="69" t="s">
        <v>650</v>
      </c>
      <c r="E397" s="70" t="s">
        <v>638</v>
      </c>
      <c r="F397" s="70" t="s">
        <v>714</v>
      </c>
      <c r="G397" s="69">
        <v>600</v>
      </c>
      <c r="H397" s="71">
        <v>0</v>
      </c>
      <c r="I397" s="71"/>
      <c r="J397" s="71">
        <f t="shared" si="20"/>
        <v>0</v>
      </c>
      <c r="K397" s="71">
        <v>0</v>
      </c>
      <c r="L397" s="71">
        <v>0</v>
      </c>
      <c r="M397" s="71">
        <f t="shared" si="21"/>
        <v>0</v>
      </c>
    </row>
    <row r="398" spans="2:13" s="64" customFormat="1" ht="36" hidden="1">
      <c r="B398" s="93" t="s">
        <v>1052</v>
      </c>
      <c r="C398" s="69" t="s">
        <v>519</v>
      </c>
      <c r="D398" s="69" t="s">
        <v>650</v>
      </c>
      <c r="E398" s="70" t="s">
        <v>638</v>
      </c>
      <c r="F398" s="70" t="s">
        <v>1044</v>
      </c>
      <c r="G398" s="69"/>
      <c r="H398" s="71">
        <f>H399</f>
        <v>0</v>
      </c>
      <c r="I398" s="71">
        <f>I399</f>
        <v>0</v>
      </c>
      <c r="J398" s="71">
        <f t="shared" si="20"/>
        <v>0</v>
      </c>
      <c r="K398" s="71">
        <f>K399</f>
        <v>0</v>
      </c>
      <c r="L398" s="71">
        <f>L399</f>
        <v>0</v>
      </c>
      <c r="M398" s="71">
        <f t="shared" si="21"/>
        <v>0</v>
      </c>
    </row>
    <row r="399" spans="2:13" s="64" customFormat="1" ht="24" hidden="1">
      <c r="B399" s="93" t="s">
        <v>769</v>
      </c>
      <c r="C399" s="69" t="s">
        <v>519</v>
      </c>
      <c r="D399" s="69" t="s">
        <v>650</v>
      </c>
      <c r="E399" s="70" t="s">
        <v>638</v>
      </c>
      <c r="F399" s="70" t="s">
        <v>1044</v>
      </c>
      <c r="G399" s="69" t="s">
        <v>978</v>
      </c>
      <c r="H399" s="71">
        <v>0</v>
      </c>
      <c r="I399" s="71"/>
      <c r="J399" s="71">
        <f t="shared" si="20"/>
        <v>0</v>
      </c>
      <c r="K399" s="71">
        <v>0</v>
      </c>
      <c r="L399" s="71">
        <v>0</v>
      </c>
      <c r="M399" s="71">
        <f t="shared" si="21"/>
        <v>0</v>
      </c>
    </row>
    <row r="400" spans="2:13" s="64" customFormat="1" ht="36" hidden="1">
      <c r="B400" s="93" t="s">
        <v>841</v>
      </c>
      <c r="C400" s="69" t="s">
        <v>519</v>
      </c>
      <c r="D400" s="69" t="s">
        <v>650</v>
      </c>
      <c r="E400" s="70" t="s">
        <v>638</v>
      </c>
      <c r="F400" s="70" t="s">
        <v>764</v>
      </c>
      <c r="G400" s="69"/>
      <c r="H400" s="71">
        <f>H401</f>
        <v>0</v>
      </c>
      <c r="I400" s="71">
        <f>I401</f>
        <v>0</v>
      </c>
      <c r="J400" s="71">
        <f t="shared" si="20"/>
        <v>0</v>
      </c>
      <c r="K400" s="71">
        <f>K401</f>
        <v>0</v>
      </c>
      <c r="L400" s="71">
        <f>L401</f>
        <v>0</v>
      </c>
      <c r="M400" s="71">
        <f t="shared" si="21"/>
        <v>0</v>
      </c>
    </row>
    <row r="401" spans="2:13" s="64" customFormat="1" ht="24" hidden="1">
      <c r="B401" s="93" t="s">
        <v>842</v>
      </c>
      <c r="C401" s="69" t="s">
        <v>519</v>
      </c>
      <c r="D401" s="69" t="s">
        <v>650</v>
      </c>
      <c r="E401" s="70" t="s">
        <v>638</v>
      </c>
      <c r="F401" s="70" t="s">
        <v>804</v>
      </c>
      <c r="G401" s="69"/>
      <c r="H401" s="71">
        <f>H402</f>
        <v>0</v>
      </c>
      <c r="I401" s="71">
        <f>I402</f>
        <v>0</v>
      </c>
      <c r="J401" s="71">
        <f t="shared" si="20"/>
        <v>0</v>
      </c>
      <c r="K401" s="71">
        <f>K402</f>
        <v>0</v>
      </c>
      <c r="L401" s="71">
        <f>L402</f>
        <v>0</v>
      </c>
      <c r="M401" s="71">
        <f t="shared" si="21"/>
        <v>0</v>
      </c>
    </row>
    <row r="402" spans="2:13" s="64" customFormat="1" ht="24" hidden="1">
      <c r="B402" s="93" t="s">
        <v>769</v>
      </c>
      <c r="C402" s="69" t="s">
        <v>519</v>
      </c>
      <c r="D402" s="69" t="s">
        <v>650</v>
      </c>
      <c r="E402" s="70" t="s">
        <v>638</v>
      </c>
      <c r="F402" s="70" t="s">
        <v>804</v>
      </c>
      <c r="G402" s="69" t="s">
        <v>978</v>
      </c>
      <c r="H402" s="71">
        <v>0</v>
      </c>
      <c r="I402" s="71"/>
      <c r="J402" s="71">
        <f t="shared" si="20"/>
        <v>0</v>
      </c>
      <c r="K402" s="71">
        <v>0</v>
      </c>
      <c r="L402" s="71">
        <v>0</v>
      </c>
      <c r="M402" s="71">
        <f t="shared" si="21"/>
        <v>0</v>
      </c>
    </row>
    <row r="403" spans="2:13" s="64" customFormat="1" ht="24" hidden="1">
      <c r="B403" s="93" t="s">
        <v>995</v>
      </c>
      <c r="C403" s="69" t="s">
        <v>519</v>
      </c>
      <c r="D403" s="69" t="s">
        <v>650</v>
      </c>
      <c r="E403" s="70" t="s">
        <v>638</v>
      </c>
      <c r="F403" s="70" t="s">
        <v>994</v>
      </c>
      <c r="G403" s="69"/>
      <c r="H403" s="71">
        <f>H404+H406</f>
        <v>0</v>
      </c>
      <c r="I403" s="71">
        <f>I404+I406</f>
        <v>0</v>
      </c>
      <c r="J403" s="71">
        <f t="shared" si="20"/>
        <v>0</v>
      </c>
      <c r="K403" s="71">
        <f>K404+K406</f>
        <v>0</v>
      </c>
      <c r="L403" s="71">
        <f>L404+L406</f>
        <v>0</v>
      </c>
      <c r="M403" s="71">
        <f t="shared" si="21"/>
        <v>0</v>
      </c>
    </row>
    <row r="404" spans="2:13" s="64" customFormat="1" ht="24" hidden="1">
      <c r="B404" s="93" t="s">
        <v>1053</v>
      </c>
      <c r="C404" s="69" t="s">
        <v>519</v>
      </c>
      <c r="D404" s="69" t="s">
        <v>650</v>
      </c>
      <c r="E404" s="70" t="s">
        <v>638</v>
      </c>
      <c r="F404" s="70" t="s">
        <v>1046</v>
      </c>
      <c r="G404" s="69"/>
      <c r="H404" s="71">
        <f>H405</f>
        <v>0</v>
      </c>
      <c r="I404" s="71">
        <f>I405</f>
        <v>0</v>
      </c>
      <c r="J404" s="71">
        <f t="shared" si="20"/>
        <v>0</v>
      </c>
      <c r="K404" s="71">
        <f>K405</f>
        <v>0</v>
      </c>
      <c r="L404" s="71">
        <f>L405</f>
        <v>0</v>
      </c>
      <c r="M404" s="71">
        <f t="shared" si="21"/>
        <v>0</v>
      </c>
    </row>
    <row r="405" spans="2:13" s="64" customFormat="1" ht="24" hidden="1">
      <c r="B405" s="93" t="s">
        <v>769</v>
      </c>
      <c r="C405" s="69" t="s">
        <v>519</v>
      </c>
      <c r="D405" s="69" t="s">
        <v>650</v>
      </c>
      <c r="E405" s="70" t="s">
        <v>638</v>
      </c>
      <c r="F405" s="70" t="s">
        <v>1046</v>
      </c>
      <c r="G405" s="69" t="s">
        <v>978</v>
      </c>
      <c r="H405" s="71">
        <v>0</v>
      </c>
      <c r="I405" s="71"/>
      <c r="J405" s="71">
        <f t="shared" si="20"/>
        <v>0</v>
      </c>
      <c r="K405" s="71">
        <v>0</v>
      </c>
      <c r="L405" s="71">
        <v>0</v>
      </c>
      <c r="M405" s="71">
        <f t="shared" si="21"/>
        <v>0</v>
      </c>
    </row>
    <row r="406" spans="2:13" s="64" customFormat="1" ht="24" hidden="1">
      <c r="B406" s="93" t="s">
        <v>1053</v>
      </c>
      <c r="C406" s="69" t="s">
        <v>519</v>
      </c>
      <c r="D406" s="69" t="s">
        <v>650</v>
      </c>
      <c r="E406" s="70" t="s">
        <v>638</v>
      </c>
      <c r="F406" s="70" t="s">
        <v>1047</v>
      </c>
      <c r="G406" s="69"/>
      <c r="H406" s="71">
        <f>H407</f>
        <v>0</v>
      </c>
      <c r="I406" s="71">
        <f>I407</f>
        <v>0</v>
      </c>
      <c r="J406" s="71">
        <f t="shared" si="20"/>
        <v>0</v>
      </c>
      <c r="K406" s="71">
        <f>K407</f>
        <v>0</v>
      </c>
      <c r="L406" s="71">
        <f>L407</f>
        <v>0</v>
      </c>
      <c r="M406" s="71">
        <f t="shared" si="21"/>
        <v>0</v>
      </c>
    </row>
    <row r="407" spans="2:13" s="64" customFormat="1" ht="24" hidden="1">
      <c r="B407" s="93" t="s">
        <v>769</v>
      </c>
      <c r="C407" s="69" t="s">
        <v>519</v>
      </c>
      <c r="D407" s="69" t="s">
        <v>650</v>
      </c>
      <c r="E407" s="70" t="s">
        <v>638</v>
      </c>
      <c r="F407" s="70" t="s">
        <v>1047</v>
      </c>
      <c r="G407" s="69" t="s">
        <v>978</v>
      </c>
      <c r="H407" s="71">
        <v>0</v>
      </c>
      <c r="I407" s="71"/>
      <c r="J407" s="71">
        <f t="shared" si="20"/>
        <v>0</v>
      </c>
      <c r="K407" s="71">
        <v>0</v>
      </c>
      <c r="L407" s="71">
        <v>0</v>
      </c>
      <c r="M407" s="71">
        <f t="shared" si="21"/>
        <v>0</v>
      </c>
    </row>
    <row r="408" spans="2:13" s="64" customFormat="1" ht="24" hidden="1">
      <c r="B408" s="93" t="s">
        <v>938</v>
      </c>
      <c r="C408" s="69" t="s">
        <v>519</v>
      </c>
      <c r="D408" s="69" t="s">
        <v>650</v>
      </c>
      <c r="E408" s="70" t="s">
        <v>638</v>
      </c>
      <c r="F408" s="70" t="s">
        <v>758</v>
      </c>
      <c r="G408" s="69"/>
      <c r="H408" s="71">
        <f>H409</f>
        <v>0</v>
      </c>
      <c r="I408" s="71">
        <f>I409</f>
        <v>0</v>
      </c>
      <c r="J408" s="71">
        <f t="shared" si="20"/>
        <v>0</v>
      </c>
      <c r="K408" s="71">
        <f>K409</f>
        <v>0</v>
      </c>
      <c r="L408" s="71">
        <f>L409</f>
        <v>0</v>
      </c>
      <c r="M408" s="71">
        <f t="shared" si="21"/>
        <v>0</v>
      </c>
    </row>
    <row r="409" spans="2:13" s="64" customFormat="1" hidden="1">
      <c r="B409" s="93" t="s">
        <v>939</v>
      </c>
      <c r="C409" s="69" t="s">
        <v>519</v>
      </c>
      <c r="D409" s="69" t="s">
        <v>650</v>
      </c>
      <c r="E409" s="70" t="s">
        <v>638</v>
      </c>
      <c r="F409" s="70" t="s">
        <v>715</v>
      </c>
      <c r="G409" s="69"/>
      <c r="H409" s="71">
        <f>H410</f>
        <v>0</v>
      </c>
      <c r="I409" s="71">
        <f>I410</f>
        <v>0</v>
      </c>
      <c r="J409" s="71">
        <f t="shared" si="20"/>
        <v>0</v>
      </c>
      <c r="K409" s="71">
        <f>K410</f>
        <v>0</v>
      </c>
      <c r="L409" s="71">
        <f>L410</f>
        <v>0</v>
      </c>
      <c r="M409" s="71">
        <f t="shared" si="21"/>
        <v>0</v>
      </c>
    </row>
    <row r="410" spans="2:13" s="64" customFormat="1" ht="24" hidden="1">
      <c r="B410" s="93" t="s">
        <v>769</v>
      </c>
      <c r="C410" s="69" t="s">
        <v>519</v>
      </c>
      <c r="D410" s="69" t="s">
        <v>650</v>
      </c>
      <c r="E410" s="70" t="s">
        <v>638</v>
      </c>
      <c r="F410" s="70" t="s">
        <v>715</v>
      </c>
      <c r="G410" s="69">
        <v>600</v>
      </c>
      <c r="H410" s="71">
        <v>0</v>
      </c>
      <c r="I410" s="71"/>
      <c r="J410" s="71">
        <f t="shared" si="20"/>
        <v>0</v>
      </c>
      <c r="K410" s="71">
        <v>0</v>
      </c>
      <c r="L410" s="71">
        <v>0</v>
      </c>
      <c r="M410" s="71">
        <f t="shared" si="21"/>
        <v>0</v>
      </c>
    </row>
    <row r="411" spans="2:13">
      <c r="B411" s="93" t="s">
        <v>394</v>
      </c>
      <c r="C411" s="80" t="s">
        <v>519</v>
      </c>
      <c r="D411" s="80" t="s">
        <v>650</v>
      </c>
      <c r="E411" s="81" t="s">
        <v>641</v>
      </c>
      <c r="F411" s="81"/>
      <c r="G411" s="80"/>
      <c r="H411" s="82">
        <f>H412</f>
        <v>4044036</v>
      </c>
      <c r="I411" s="71">
        <f>I412</f>
        <v>0</v>
      </c>
      <c r="J411" s="71">
        <f t="shared" si="20"/>
        <v>4044036</v>
      </c>
      <c r="K411" s="82">
        <f>K412</f>
        <v>4044036</v>
      </c>
      <c r="L411" s="71">
        <f>L412</f>
        <v>0</v>
      </c>
      <c r="M411" s="71">
        <f t="shared" si="21"/>
        <v>4044036</v>
      </c>
    </row>
    <row r="412" spans="2:13" ht="24">
      <c r="B412" s="93" t="s">
        <v>844</v>
      </c>
      <c r="C412" s="80" t="s">
        <v>519</v>
      </c>
      <c r="D412" s="80" t="s">
        <v>650</v>
      </c>
      <c r="E412" s="81" t="s">
        <v>641</v>
      </c>
      <c r="F412" s="81" t="s">
        <v>794</v>
      </c>
      <c r="G412" s="80"/>
      <c r="H412" s="82">
        <f>H413+H416</f>
        <v>4044036</v>
      </c>
      <c r="I412" s="71">
        <f>I413+I416</f>
        <v>0</v>
      </c>
      <c r="J412" s="71">
        <f t="shared" si="20"/>
        <v>4044036</v>
      </c>
      <c r="K412" s="82">
        <f>K413+K416</f>
        <v>4044036</v>
      </c>
      <c r="L412" s="71">
        <f>L413+L416</f>
        <v>0</v>
      </c>
      <c r="M412" s="71">
        <f t="shared" si="21"/>
        <v>4044036</v>
      </c>
    </row>
    <row r="413" spans="2:13">
      <c r="B413" s="93" t="s">
        <v>845</v>
      </c>
      <c r="C413" s="80" t="s">
        <v>519</v>
      </c>
      <c r="D413" s="80" t="s">
        <v>650</v>
      </c>
      <c r="E413" s="81" t="s">
        <v>641</v>
      </c>
      <c r="F413" s="81" t="s">
        <v>795</v>
      </c>
      <c r="G413" s="80"/>
      <c r="H413" s="82">
        <f>H414</f>
        <v>838900</v>
      </c>
      <c r="I413" s="71">
        <f>I414</f>
        <v>0</v>
      </c>
      <c r="J413" s="71">
        <f t="shared" si="20"/>
        <v>838900</v>
      </c>
      <c r="K413" s="82">
        <f>K414</f>
        <v>838900</v>
      </c>
      <c r="L413" s="71">
        <f>L414</f>
        <v>0</v>
      </c>
      <c r="M413" s="71">
        <f t="shared" si="21"/>
        <v>838900</v>
      </c>
    </row>
    <row r="414" spans="2:13">
      <c r="B414" s="93" t="s">
        <v>846</v>
      </c>
      <c r="C414" s="80" t="s">
        <v>519</v>
      </c>
      <c r="D414" s="80" t="s">
        <v>650</v>
      </c>
      <c r="E414" s="81" t="s">
        <v>641</v>
      </c>
      <c r="F414" s="81" t="s">
        <v>796</v>
      </c>
      <c r="G414" s="80"/>
      <c r="H414" s="82">
        <f>H415</f>
        <v>838900</v>
      </c>
      <c r="I414" s="71">
        <f>I415</f>
        <v>0</v>
      </c>
      <c r="J414" s="71">
        <f t="shared" si="20"/>
        <v>838900</v>
      </c>
      <c r="K414" s="82">
        <f>K415</f>
        <v>838900</v>
      </c>
      <c r="L414" s="71">
        <f>L415</f>
        <v>0</v>
      </c>
      <c r="M414" s="71">
        <f t="shared" si="21"/>
        <v>838900</v>
      </c>
    </row>
    <row r="415" spans="2:13" ht="48">
      <c r="B415" s="93" t="s">
        <v>767</v>
      </c>
      <c r="C415" s="80" t="s">
        <v>519</v>
      </c>
      <c r="D415" s="80" t="s">
        <v>650</v>
      </c>
      <c r="E415" s="81" t="s">
        <v>641</v>
      </c>
      <c r="F415" s="81" t="s">
        <v>796</v>
      </c>
      <c r="G415" s="80">
        <v>100</v>
      </c>
      <c r="H415" s="82">
        <v>838900</v>
      </c>
      <c r="I415" s="71"/>
      <c r="J415" s="71">
        <f t="shared" si="20"/>
        <v>838900</v>
      </c>
      <c r="K415" s="82">
        <v>838900</v>
      </c>
      <c r="L415" s="71">
        <v>0</v>
      </c>
      <c r="M415" s="71">
        <f t="shared" si="21"/>
        <v>838900</v>
      </c>
    </row>
    <row r="416" spans="2:13" ht="24">
      <c r="B416" s="93" t="s">
        <v>847</v>
      </c>
      <c r="C416" s="80" t="s">
        <v>519</v>
      </c>
      <c r="D416" s="80" t="s">
        <v>650</v>
      </c>
      <c r="E416" s="81" t="s">
        <v>641</v>
      </c>
      <c r="F416" s="81" t="s">
        <v>797</v>
      </c>
      <c r="G416" s="80"/>
      <c r="H416" s="82">
        <f>H417</f>
        <v>3205136</v>
      </c>
      <c r="I416" s="71">
        <f>I417</f>
        <v>0</v>
      </c>
      <c r="J416" s="71">
        <f t="shared" si="20"/>
        <v>3205136</v>
      </c>
      <c r="K416" s="82">
        <f>K417</f>
        <v>3205136</v>
      </c>
      <c r="L416" s="71">
        <f>L417</f>
        <v>0</v>
      </c>
      <c r="M416" s="71">
        <f t="shared" si="21"/>
        <v>3205136</v>
      </c>
    </row>
    <row r="417" spans="2:13" ht="24">
      <c r="B417" s="93" t="s">
        <v>848</v>
      </c>
      <c r="C417" s="80" t="s">
        <v>519</v>
      </c>
      <c r="D417" s="80" t="s">
        <v>650</v>
      </c>
      <c r="E417" s="81" t="s">
        <v>641</v>
      </c>
      <c r="F417" s="81" t="s">
        <v>798</v>
      </c>
      <c r="G417" s="80"/>
      <c r="H417" s="82">
        <f>H418+H419+H420</f>
        <v>3205136</v>
      </c>
      <c r="I417" s="71">
        <f>I418+I419+I420</f>
        <v>0</v>
      </c>
      <c r="J417" s="71">
        <f t="shared" si="20"/>
        <v>3205136</v>
      </c>
      <c r="K417" s="82">
        <f>K418+K419+K420</f>
        <v>3205136</v>
      </c>
      <c r="L417" s="71">
        <f>L418+L419+L420</f>
        <v>0</v>
      </c>
      <c r="M417" s="71">
        <f t="shared" si="21"/>
        <v>3205136</v>
      </c>
    </row>
    <row r="418" spans="2:13" ht="48">
      <c r="B418" s="93" t="s">
        <v>767</v>
      </c>
      <c r="C418" s="80" t="s">
        <v>519</v>
      </c>
      <c r="D418" s="80" t="s">
        <v>650</v>
      </c>
      <c r="E418" s="81" t="s">
        <v>641</v>
      </c>
      <c r="F418" s="81" t="s">
        <v>798</v>
      </c>
      <c r="G418" s="80">
        <v>100</v>
      </c>
      <c r="H418" s="82">
        <f>2994250-300000</f>
        <v>2694250</v>
      </c>
      <c r="I418" s="71"/>
      <c r="J418" s="71">
        <f t="shared" si="20"/>
        <v>2694250</v>
      </c>
      <c r="K418" s="82">
        <f>2994250-300000</f>
        <v>2694250</v>
      </c>
      <c r="L418" s="71">
        <v>0</v>
      </c>
      <c r="M418" s="71">
        <f t="shared" si="21"/>
        <v>2694250</v>
      </c>
    </row>
    <row r="419" spans="2:13" ht="24">
      <c r="B419" s="93" t="s">
        <v>768</v>
      </c>
      <c r="C419" s="80" t="s">
        <v>519</v>
      </c>
      <c r="D419" s="80" t="s">
        <v>650</v>
      </c>
      <c r="E419" s="81" t="s">
        <v>641</v>
      </c>
      <c r="F419" s="81" t="s">
        <v>798</v>
      </c>
      <c r="G419" s="80">
        <v>200</v>
      </c>
      <c r="H419" s="82">
        <v>476286</v>
      </c>
      <c r="I419" s="71"/>
      <c r="J419" s="71">
        <f t="shared" si="20"/>
        <v>476286</v>
      </c>
      <c r="K419" s="82">
        <v>476286</v>
      </c>
      <c r="L419" s="71">
        <v>0</v>
      </c>
      <c r="M419" s="71">
        <f t="shared" si="21"/>
        <v>476286</v>
      </c>
    </row>
    <row r="420" spans="2:13">
      <c r="B420" s="93" t="s">
        <v>771</v>
      </c>
      <c r="C420" s="80" t="s">
        <v>519</v>
      </c>
      <c r="D420" s="80" t="s">
        <v>650</v>
      </c>
      <c r="E420" s="81" t="s">
        <v>641</v>
      </c>
      <c r="F420" s="81" t="s">
        <v>798</v>
      </c>
      <c r="G420" s="80">
        <v>800</v>
      </c>
      <c r="H420" s="82">
        <v>34600</v>
      </c>
      <c r="I420" s="71"/>
      <c r="J420" s="71">
        <f t="shared" si="20"/>
        <v>34600</v>
      </c>
      <c r="K420" s="82">
        <v>34600</v>
      </c>
      <c r="L420" s="71">
        <v>0</v>
      </c>
      <c r="M420" s="71">
        <f t="shared" si="21"/>
        <v>34600</v>
      </c>
    </row>
    <row r="421" spans="2:13" ht="34.200000000000003">
      <c r="B421" s="84" t="s">
        <v>651</v>
      </c>
      <c r="C421" s="77" t="s">
        <v>537</v>
      </c>
      <c r="D421" s="78"/>
      <c r="E421" s="78"/>
      <c r="F421" s="78"/>
      <c r="G421" s="78"/>
      <c r="H421" s="79">
        <f>H423+H439+H494+H501+H513+H539+H485</f>
        <v>317620523</v>
      </c>
      <c r="I421" s="79">
        <f>I423+I439+I494+I501+I513+I539+I485</f>
        <v>0</v>
      </c>
      <c r="J421" s="79">
        <f>H421+I421</f>
        <v>317620523</v>
      </c>
      <c r="K421" s="79">
        <f>K423+K439+K494+K501+K513+K539+K485</f>
        <v>314552954</v>
      </c>
      <c r="L421" s="79">
        <f>L423+L439+L494+L501+L513+L539+L485</f>
        <v>0</v>
      </c>
      <c r="M421" s="79">
        <f>K421+L421</f>
        <v>314552954</v>
      </c>
    </row>
    <row r="422" spans="2:13">
      <c r="B422" s="93" t="s">
        <v>957</v>
      </c>
      <c r="C422" s="80" t="s">
        <v>537</v>
      </c>
      <c r="D422" s="80" t="s">
        <v>649</v>
      </c>
      <c r="E422" s="81"/>
      <c r="F422" s="81"/>
      <c r="G422" s="80"/>
      <c r="H422" s="82">
        <f>H423+H439+H494+H501+H513+H485</f>
        <v>312167523</v>
      </c>
      <c r="I422" s="82">
        <f>I423+I439+I494+I501+I513+I485</f>
        <v>0</v>
      </c>
      <c r="J422" s="71">
        <f>H422+I422</f>
        <v>312167523</v>
      </c>
      <c r="K422" s="82">
        <f>K423+K439+K494+K501+K513+K485</f>
        <v>309099954</v>
      </c>
      <c r="L422" s="82">
        <f>L423+L439+L494+L501+L513+L485</f>
        <v>0</v>
      </c>
      <c r="M422" s="71">
        <f>K422+L422</f>
        <v>309099954</v>
      </c>
    </row>
    <row r="423" spans="2:13">
      <c r="B423" s="93" t="s">
        <v>393</v>
      </c>
      <c r="C423" s="80" t="s">
        <v>537</v>
      </c>
      <c r="D423" s="80" t="s">
        <v>649</v>
      </c>
      <c r="E423" s="81" t="s">
        <v>638</v>
      </c>
      <c r="F423" s="81"/>
      <c r="G423" s="80"/>
      <c r="H423" s="82">
        <f>H424+H436+H433</f>
        <v>85379701</v>
      </c>
      <c r="I423" s="71">
        <f>I424+I436+I433</f>
        <v>-1521310</v>
      </c>
      <c r="J423" s="71">
        <f t="shared" ref="J423:J525" si="22">H423+I423</f>
        <v>83858391</v>
      </c>
      <c r="K423" s="82">
        <f>K424+K436+K433</f>
        <v>83998078</v>
      </c>
      <c r="L423" s="71">
        <f>L424+L436+L433</f>
        <v>-1521310</v>
      </c>
      <c r="M423" s="71">
        <f t="shared" ref="M423:M495" si="23">K423+L423</f>
        <v>82476768</v>
      </c>
    </row>
    <row r="424" spans="2:13">
      <c r="B424" s="93" t="s">
        <v>1082</v>
      </c>
      <c r="C424" s="80" t="s">
        <v>537</v>
      </c>
      <c r="D424" s="80" t="s">
        <v>649</v>
      </c>
      <c r="E424" s="81" t="s">
        <v>638</v>
      </c>
      <c r="F424" s="81" t="s">
        <v>759</v>
      </c>
      <c r="G424" s="80"/>
      <c r="H424" s="82">
        <f>H425+H427+H429+H431</f>
        <v>85379701</v>
      </c>
      <c r="I424" s="71">
        <f>I425+I427+I429+I431</f>
        <v>-1521310</v>
      </c>
      <c r="J424" s="71">
        <f t="shared" si="22"/>
        <v>83858391</v>
      </c>
      <c r="K424" s="82">
        <f>K425+K427+K429+K431</f>
        <v>83998078</v>
      </c>
      <c r="L424" s="71">
        <f>L425+L427+L429+L431</f>
        <v>-1521310</v>
      </c>
      <c r="M424" s="71">
        <f t="shared" si="23"/>
        <v>82476768</v>
      </c>
    </row>
    <row r="425" spans="2:13">
      <c r="B425" s="93" t="s">
        <v>856</v>
      </c>
      <c r="C425" s="80" t="s">
        <v>537</v>
      </c>
      <c r="D425" s="80" t="s">
        <v>649</v>
      </c>
      <c r="E425" s="81" t="s">
        <v>638</v>
      </c>
      <c r="F425" s="81" t="s">
        <v>716</v>
      </c>
      <c r="G425" s="80"/>
      <c r="H425" s="82">
        <f>H426</f>
        <v>31069001</v>
      </c>
      <c r="I425" s="71">
        <f>I426</f>
        <v>0</v>
      </c>
      <c r="J425" s="71">
        <f t="shared" si="22"/>
        <v>31069001</v>
      </c>
      <c r="K425" s="82">
        <f>K426</f>
        <v>29687378</v>
      </c>
      <c r="L425" s="71">
        <f>L426</f>
        <v>0</v>
      </c>
      <c r="M425" s="71">
        <f t="shared" si="23"/>
        <v>29687378</v>
      </c>
    </row>
    <row r="426" spans="2:13" ht="24">
      <c r="B426" s="93" t="s">
        <v>769</v>
      </c>
      <c r="C426" s="80" t="s">
        <v>537</v>
      </c>
      <c r="D426" s="80" t="s">
        <v>649</v>
      </c>
      <c r="E426" s="81" t="s">
        <v>638</v>
      </c>
      <c r="F426" s="81" t="s">
        <v>716</v>
      </c>
      <c r="G426" s="80">
        <v>600</v>
      </c>
      <c r="H426" s="82">
        <f>29864333+300000+904668</f>
        <v>31069001</v>
      </c>
      <c r="I426" s="71"/>
      <c r="J426" s="71">
        <f t="shared" si="22"/>
        <v>31069001</v>
      </c>
      <c r="K426" s="82">
        <f>28482710+300000+904668</f>
        <v>29687378</v>
      </c>
      <c r="L426" s="71">
        <v>0</v>
      </c>
      <c r="M426" s="71">
        <f t="shared" si="23"/>
        <v>29687378</v>
      </c>
    </row>
    <row r="427" spans="2:13">
      <c r="B427" s="93" t="s">
        <v>858</v>
      </c>
      <c r="C427" s="80" t="s">
        <v>537</v>
      </c>
      <c r="D427" s="80" t="s">
        <v>649</v>
      </c>
      <c r="E427" s="81" t="s">
        <v>638</v>
      </c>
      <c r="F427" s="81" t="s">
        <v>717</v>
      </c>
      <c r="G427" s="80"/>
      <c r="H427" s="82">
        <f>H428</f>
        <v>54310700</v>
      </c>
      <c r="I427" s="71">
        <f>I428</f>
        <v>-1662310</v>
      </c>
      <c r="J427" s="71">
        <f t="shared" si="22"/>
        <v>52648390</v>
      </c>
      <c r="K427" s="82">
        <f>K428</f>
        <v>54310700</v>
      </c>
      <c r="L427" s="71">
        <f>L428</f>
        <v>-1662310</v>
      </c>
      <c r="M427" s="71">
        <f t="shared" si="23"/>
        <v>52648390</v>
      </c>
    </row>
    <row r="428" spans="2:13" ht="24">
      <c r="B428" s="93" t="s">
        <v>769</v>
      </c>
      <c r="C428" s="80" t="s">
        <v>537</v>
      </c>
      <c r="D428" s="80" t="s">
        <v>649</v>
      </c>
      <c r="E428" s="81" t="s">
        <v>638</v>
      </c>
      <c r="F428" s="81" t="s">
        <v>717</v>
      </c>
      <c r="G428" s="80">
        <v>600</v>
      </c>
      <c r="H428" s="82">
        <v>54310700</v>
      </c>
      <c r="I428" s="71">
        <v>-1662310</v>
      </c>
      <c r="J428" s="71">
        <f t="shared" si="22"/>
        <v>52648390</v>
      </c>
      <c r="K428" s="82">
        <v>54310700</v>
      </c>
      <c r="L428" s="71">
        <v>-1662310</v>
      </c>
      <c r="M428" s="71">
        <f t="shared" si="23"/>
        <v>52648390</v>
      </c>
    </row>
    <row r="429" spans="2:13" s="64" customFormat="1" ht="24">
      <c r="B429" s="93" t="s">
        <v>859</v>
      </c>
      <c r="C429" s="69" t="s">
        <v>537</v>
      </c>
      <c r="D429" s="69" t="s">
        <v>649</v>
      </c>
      <c r="E429" s="70" t="s">
        <v>638</v>
      </c>
      <c r="F429" s="70" t="s">
        <v>718</v>
      </c>
      <c r="G429" s="69"/>
      <c r="H429" s="71">
        <f>H430</f>
        <v>0</v>
      </c>
      <c r="I429" s="71">
        <f>I430</f>
        <v>141000</v>
      </c>
      <c r="J429" s="71">
        <f t="shared" si="22"/>
        <v>141000</v>
      </c>
      <c r="K429" s="71">
        <f>K430</f>
        <v>0</v>
      </c>
      <c r="L429" s="71">
        <f>L430</f>
        <v>141000</v>
      </c>
      <c r="M429" s="71">
        <f t="shared" si="23"/>
        <v>141000</v>
      </c>
    </row>
    <row r="430" spans="2:13" s="64" customFormat="1" ht="24">
      <c r="B430" s="93" t="s">
        <v>769</v>
      </c>
      <c r="C430" s="69" t="s">
        <v>537</v>
      </c>
      <c r="D430" s="69" t="s">
        <v>649</v>
      </c>
      <c r="E430" s="70" t="s">
        <v>638</v>
      </c>
      <c r="F430" s="70" t="s">
        <v>718</v>
      </c>
      <c r="G430" s="69">
        <v>600</v>
      </c>
      <c r="H430" s="71">
        <v>0</v>
      </c>
      <c r="I430" s="71">
        <v>141000</v>
      </c>
      <c r="J430" s="71">
        <f t="shared" si="22"/>
        <v>141000</v>
      </c>
      <c r="K430" s="71">
        <v>0</v>
      </c>
      <c r="L430" s="71">
        <v>141000</v>
      </c>
      <c r="M430" s="71">
        <f t="shared" si="23"/>
        <v>141000</v>
      </c>
    </row>
    <row r="431" spans="2:13" s="64" customFormat="1" ht="24" hidden="1">
      <c r="B431" s="93" t="s">
        <v>1006</v>
      </c>
      <c r="C431" s="69" t="s">
        <v>537</v>
      </c>
      <c r="D431" s="69" t="s">
        <v>649</v>
      </c>
      <c r="E431" s="70" t="s">
        <v>638</v>
      </c>
      <c r="F431" s="70" t="s">
        <v>1002</v>
      </c>
      <c r="G431" s="69"/>
      <c r="H431" s="71">
        <f>H432</f>
        <v>0</v>
      </c>
      <c r="I431" s="71">
        <f>I432</f>
        <v>0</v>
      </c>
      <c r="J431" s="71">
        <f t="shared" si="22"/>
        <v>0</v>
      </c>
      <c r="K431" s="71">
        <f>K432</f>
        <v>0</v>
      </c>
      <c r="L431" s="71">
        <f>L432</f>
        <v>0</v>
      </c>
      <c r="M431" s="71">
        <f t="shared" si="23"/>
        <v>0</v>
      </c>
    </row>
    <row r="432" spans="2:13" s="64" customFormat="1" ht="24" hidden="1">
      <c r="B432" s="93" t="s">
        <v>769</v>
      </c>
      <c r="C432" s="69" t="s">
        <v>537</v>
      </c>
      <c r="D432" s="69" t="s">
        <v>649</v>
      </c>
      <c r="E432" s="70" t="s">
        <v>638</v>
      </c>
      <c r="F432" s="70" t="s">
        <v>1002</v>
      </c>
      <c r="G432" s="69" t="s">
        <v>978</v>
      </c>
      <c r="H432" s="71">
        <v>0</v>
      </c>
      <c r="I432" s="71"/>
      <c r="J432" s="71">
        <f t="shared" si="22"/>
        <v>0</v>
      </c>
      <c r="K432" s="71">
        <v>0</v>
      </c>
      <c r="L432" s="71">
        <v>0</v>
      </c>
      <c r="M432" s="71">
        <f t="shared" si="23"/>
        <v>0</v>
      </c>
    </row>
    <row r="433" spans="2:13" s="64" customFormat="1" ht="36" hidden="1">
      <c r="B433" s="93" t="s">
        <v>869</v>
      </c>
      <c r="C433" s="69" t="s">
        <v>537</v>
      </c>
      <c r="D433" s="69" t="s">
        <v>649</v>
      </c>
      <c r="E433" s="70" t="s">
        <v>638</v>
      </c>
      <c r="F433" s="70" t="s">
        <v>738</v>
      </c>
      <c r="G433" s="69"/>
      <c r="H433" s="71">
        <f>H434</f>
        <v>0</v>
      </c>
      <c r="I433" s="71">
        <f>I434</f>
        <v>0</v>
      </c>
      <c r="J433" s="71">
        <f t="shared" si="22"/>
        <v>0</v>
      </c>
      <c r="K433" s="71">
        <f>K434</f>
        <v>0</v>
      </c>
      <c r="L433" s="71">
        <f>L434</f>
        <v>0</v>
      </c>
      <c r="M433" s="71">
        <f t="shared" si="23"/>
        <v>0</v>
      </c>
    </row>
    <row r="434" spans="2:13" s="64" customFormat="1" ht="24" hidden="1">
      <c r="B434" s="93" t="s">
        <v>987</v>
      </c>
      <c r="C434" s="69" t="s">
        <v>537</v>
      </c>
      <c r="D434" s="69" t="s">
        <v>649</v>
      </c>
      <c r="E434" s="70" t="s">
        <v>638</v>
      </c>
      <c r="F434" s="70" t="s">
        <v>983</v>
      </c>
      <c r="G434" s="69"/>
      <c r="H434" s="71">
        <f>H435</f>
        <v>0</v>
      </c>
      <c r="I434" s="71">
        <f>I435</f>
        <v>0</v>
      </c>
      <c r="J434" s="71">
        <f t="shared" si="22"/>
        <v>0</v>
      </c>
      <c r="K434" s="71">
        <f>K435</f>
        <v>0</v>
      </c>
      <c r="L434" s="71">
        <f>L435</f>
        <v>0</v>
      </c>
      <c r="M434" s="71">
        <f t="shared" si="23"/>
        <v>0</v>
      </c>
    </row>
    <row r="435" spans="2:13" s="64" customFormat="1" ht="24" hidden="1">
      <c r="B435" s="93" t="s">
        <v>769</v>
      </c>
      <c r="C435" s="69" t="s">
        <v>537</v>
      </c>
      <c r="D435" s="69" t="s">
        <v>649</v>
      </c>
      <c r="E435" s="70" t="s">
        <v>638</v>
      </c>
      <c r="F435" s="70" t="s">
        <v>983</v>
      </c>
      <c r="G435" s="69" t="s">
        <v>978</v>
      </c>
      <c r="H435" s="71">
        <v>0</v>
      </c>
      <c r="I435" s="71"/>
      <c r="J435" s="71">
        <f t="shared" si="22"/>
        <v>0</v>
      </c>
      <c r="K435" s="71">
        <v>0</v>
      </c>
      <c r="L435" s="71">
        <v>0</v>
      </c>
      <c r="M435" s="71">
        <f t="shared" si="23"/>
        <v>0</v>
      </c>
    </row>
    <row r="436" spans="2:13" s="64" customFormat="1" ht="36" hidden="1">
      <c r="B436" s="93" t="s">
        <v>879</v>
      </c>
      <c r="C436" s="69" t="s">
        <v>537</v>
      </c>
      <c r="D436" s="69" t="s">
        <v>649</v>
      </c>
      <c r="E436" s="70" t="s">
        <v>638</v>
      </c>
      <c r="F436" s="70" t="s">
        <v>762</v>
      </c>
      <c r="G436" s="69"/>
      <c r="H436" s="71">
        <f>H437</f>
        <v>0</v>
      </c>
      <c r="I436" s="71">
        <f>I437</f>
        <v>0</v>
      </c>
      <c r="J436" s="71">
        <f t="shared" si="22"/>
        <v>0</v>
      </c>
      <c r="K436" s="71">
        <f>K437</f>
        <v>0</v>
      </c>
      <c r="L436" s="71">
        <f>L437</f>
        <v>0</v>
      </c>
      <c r="M436" s="71">
        <f t="shared" si="23"/>
        <v>0</v>
      </c>
    </row>
    <row r="437" spans="2:13" s="64" customFormat="1" ht="24" hidden="1">
      <c r="B437" s="93" t="s">
        <v>997</v>
      </c>
      <c r="C437" s="69" t="s">
        <v>537</v>
      </c>
      <c r="D437" s="69" t="s">
        <v>649</v>
      </c>
      <c r="E437" s="70" t="s">
        <v>638</v>
      </c>
      <c r="F437" s="70" t="s">
        <v>991</v>
      </c>
      <c r="G437" s="69"/>
      <c r="H437" s="71">
        <f>H438</f>
        <v>0</v>
      </c>
      <c r="I437" s="71">
        <f>I438</f>
        <v>0</v>
      </c>
      <c r="J437" s="71">
        <f t="shared" si="22"/>
        <v>0</v>
      </c>
      <c r="K437" s="71">
        <f>K438</f>
        <v>0</v>
      </c>
      <c r="L437" s="71">
        <f>L438</f>
        <v>0</v>
      </c>
      <c r="M437" s="71">
        <f t="shared" si="23"/>
        <v>0</v>
      </c>
    </row>
    <row r="438" spans="2:13" s="64" customFormat="1" ht="24" hidden="1">
      <c r="B438" s="93" t="s">
        <v>769</v>
      </c>
      <c r="C438" s="69" t="s">
        <v>537</v>
      </c>
      <c r="D438" s="69" t="s">
        <v>649</v>
      </c>
      <c r="E438" s="70" t="s">
        <v>638</v>
      </c>
      <c r="F438" s="70" t="s">
        <v>991</v>
      </c>
      <c r="G438" s="69" t="s">
        <v>978</v>
      </c>
      <c r="H438" s="71">
        <v>0</v>
      </c>
      <c r="I438" s="71"/>
      <c r="J438" s="71">
        <f t="shared" si="22"/>
        <v>0</v>
      </c>
      <c r="K438" s="71">
        <v>0</v>
      </c>
      <c r="L438" s="71">
        <v>0</v>
      </c>
      <c r="M438" s="71">
        <f t="shared" si="23"/>
        <v>0</v>
      </c>
    </row>
    <row r="439" spans="2:13">
      <c r="B439" s="93" t="s">
        <v>478</v>
      </c>
      <c r="C439" s="80" t="s">
        <v>537</v>
      </c>
      <c r="D439" s="80" t="s">
        <v>649</v>
      </c>
      <c r="E439" s="81" t="s">
        <v>639</v>
      </c>
      <c r="F439" s="81"/>
      <c r="G439" s="80"/>
      <c r="H439" s="82">
        <f>H443+H460+H471+H482+H440+H466+H463+H476+H479</f>
        <v>208759324</v>
      </c>
      <c r="I439" s="71">
        <f>I443+I460+I471+I482+I440+I466+I463+I476+I479</f>
        <v>-13595372</v>
      </c>
      <c r="J439" s="71">
        <f t="shared" si="22"/>
        <v>195163952</v>
      </c>
      <c r="K439" s="82">
        <f>K443+K460+K471+K482+K440+K466+K463+K476+K479</f>
        <v>207076078</v>
      </c>
      <c r="L439" s="71">
        <f>L443+L460+L471+L482+L440+L466+L463+L476+L479</f>
        <v>-13254410</v>
      </c>
      <c r="M439" s="71">
        <f t="shared" si="23"/>
        <v>193821668</v>
      </c>
    </row>
    <row r="440" spans="2:13" ht="24">
      <c r="B440" s="93" t="s">
        <v>853</v>
      </c>
      <c r="C440" s="80" t="s">
        <v>537</v>
      </c>
      <c r="D440" s="80" t="s">
        <v>649</v>
      </c>
      <c r="E440" s="81" t="s">
        <v>639</v>
      </c>
      <c r="F440" s="81" t="s">
        <v>760</v>
      </c>
      <c r="G440" s="80"/>
      <c r="H440" s="82">
        <f>H441</f>
        <v>4182419</v>
      </c>
      <c r="I440" s="71">
        <f>I441</f>
        <v>-4182419</v>
      </c>
      <c r="J440" s="71">
        <f t="shared" si="22"/>
        <v>0</v>
      </c>
      <c r="K440" s="82">
        <f>K441</f>
        <v>3983250</v>
      </c>
      <c r="L440" s="71">
        <f>L441</f>
        <v>-3983250</v>
      </c>
      <c r="M440" s="71">
        <f t="shared" si="23"/>
        <v>0</v>
      </c>
    </row>
    <row r="441" spans="2:13" ht="24">
      <c r="B441" s="93" t="s">
        <v>854</v>
      </c>
      <c r="C441" s="80" t="s">
        <v>537</v>
      </c>
      <c r="D441" s="80" t="s">
        <v>649</v>
      </c>
      <c r="E441" s="81" t="s">
        <v>639</v>
      </c>
      <c r="F441" s="81" t="s">
        <v>719</v>
      </c>
      <c r="G441" s="80"/>
      <c r="H441" s="82">
        <f>H442</f>
        <v>4182419</v>
      </c>
      <c r="I441" s="71">
        <f>I442</f>
        <v>-4182419</v>
      </c>
      <c r="J441" s="71">
        <f t="shared" si="22"/>
        <v>0</v>
      </c>
      <c r="K441" s="82">
        <f>K442</f>
        <v>3983250</v>
      </c>
      <c r="L441" s="71">
        <f>L442</f>
        <v>-3983250</v>
      </c>
      <c r="M441" s="71">
        <f t="shared" si="23"/>
        <v>0</v>
      </c>
    </row>
    <row r="442" spans="2:13" ht="24">
      <c r="B442" s="93" t="s">
        <v>769</v>
      </c>
      <c r="C442" s="80" t="s">
        <v>537</v>
      </c>
      <c r="D442" s="80" t="s">
        <v>649</v>
      </c>
      <c r="E442" s="81" t="s">
        <v>639</v>
      </c>
      <c r="F442" s="81" t="s">
        <v>719</v>
      </c>
      <c r="G442" s="80">
        <v>600</v>
      </c>
      <c r="H442" s="82">
        <v>4182419</v>
      </c>
      <c r="I442" s="71">
        <v>-4182419</v>
      </c>
      <c r="J442" s="71">
        <f t="shared" si="22"/>
        <v>0</v>
      </c>
      <c r="K442" s="82">
        <v>3983250</v>
      </c>
      <c r="L442" s="71">
        <v>-3983250</v>
      </c>
      <c r="M442" s="71">
        <f t="shared" si="23"/>
        <v>0</v>
      </c>
    </row>
    <row r="443" spans="2:13">
      <c r="B443" s="93" t="s">
        <v>1081</v>
      </c>
      <c r="C443" s="80" t="s">
        <v>537</v>
      </c>
      <c r="D443" s="80" t="s">
        <v>649</v>
      </c>
      <c r="E443" s="81" t="s">
        <v>639</v>
      </c>
      <c r="F443" s="81" t="s">
        <v>761</v>
      </c>
      <c r="G443" s="80"/>
      <c r="H443" s="82">
        <f>H444+H448+H450+H452+H454+H456+H458+H446</f>
        <v>192179852</v>
      </c>
      <c r="I443" s="71">
        <f>I444+I448+I450+I452+I454+I456+I458+I446</f>
        <v>-3015900</v>
      </c>
      <c r="J443" s="71">
        <f t="shared" si="22"/>
        <v>189163952</v>
      </c>
      <c r="K443" s="82">
        <f>K444+K448+K450+K452+K454+K456+K458+K446</f>
        <v>196837568</v>
      </c>
      <c r="L443" s="71">
        <f>L444+L448+L450+L452+L454+L456+L458+L446</f>
        <v>-3015900</v>
      </c>
      <c r="M443" s="71">
        <f t="shared" si="23"/>
        <v>193821668</v>
      </c>
    </row>
    <row r="444" spans="2:13">
      <c r="B444" s="93" t="s">
        <v>868</v>
      </c>
      <c r="C444" s="80" t="s">
        <v>537</v>
      </c>
      <c r="D444" s="80" t="s">
        <v>649</v>
      </c>
      <c r="E444" s="81" t="s">
        <v>639</v>
      </c>
      <c r="F444" s="81" t="s">
        <v>805</v>
      </c>
      <c r="G444" s="80"/>
      <c r="H444" s="82">
        <f>H445</f>
        <v>53497802</v>
      </c>
      <c r="I444" s="71">
        <f>I445</f>
        <v>0</v>
      </c>
      <c r="J444" s="71">
        <f t="shared" si="22"/>
        <v>53497802</v>
      </c>
      <c r="K444" s="82">
        <f>K445</f>
        <v>58167668</v>
      </c>
      <c r="L444" s="71">
        <f>L445</f>
        <v>0</v>
      </c>
      <c r="M444" s="71">
        <f t="shared" si="23"/>
        <v>58167668</v>
      </c>
    </row>
    <row r="445" spans="2:13" ht="24">
      <c r="B445" s="93" t="s">
        <v>769</v>
      </c>
      <c r="C445" s="80" t="s">
        <v>537</v>
      </c>
      <c r="D445" s="80" t="s">
        <v>649</v>
      </c>
      <c r="E445" s="81" t="s">
        <v>639</v>
      </c>
      <c r="F445" s="81" t="s">
        <v>805</v>
      </c>
      <c r="G445" s="80">
        <v>600</v>
      </c>
      <c r="H445" s="82">
        <f>59497802-6000000</f>
        <v>53497802</v>
      </c>
      <c r="I445" s="71"/>
      <c r="J445" s="71">
        <f t="shared" si="22"/>
        <v>53497802</v>
      </c>
      <c r="K445" s="82">
        <v>58167668</v>
      </c>
      <c r="L445" s="71">
        <v>0</v>
      </c>
      <c r="M445" s="71">
        <f t="shared" si="23"/>
        <v>58167668</v>
      </c>
    </row>
    <row r="446" spans="2:13" s="64" customFormat="1" ht="24" hidden="1">
      <c r="B446" s="93" t="s">
        <v>998</v>
      </c>
      <c r="C446" s="69" t="s">
        <v>537</v>
      </c>
      <c r="D446" s="69" t="s">
        <v>649</v>
      </c>
      <c r="E446" s="70" t="s">
        <v>639</v>
      </c>
      <c r="F446" s="70" t="s">
        <v>992</v>
      </c>
      <c r="G446" s="69"/>
      <c r="H446" s="71">
        <f>H447</f>
        <v>0</v>
      </c>
      <c r="I446" s="71">
        <f>I447</f>
        <v>0</v>
      </c>
      <c r="J446" s="71">
        <f t="shared" si="22"/>
        <v>0</v>
      </c>
      <c r="K446" s="71">
        <f>K447</f>
        <v>0</v>
      </c>
      <c r="L446" s="71">
        <f>L447</f>
        <v>0</v>
      </c>
      <c r="M446" s="71">
        <f t="shared" si="23"/>
        <v>0</v>
      </c>
    </row>
    <row r="447" spans="2:13" s="64" customFormat="1" ht="24" hidden="1">
      <c r="B447" s="93" t="s">
        <v>769</v>
      </c>
      <c r="C447" s="69" t="s">
        <v>537</v>
      </c>
      <c r="D447" s="69" t="s">
        <v>649</v>
      </c>
      <c r="E447" s="70" t="s">
        <v>639</v>
      </c>
      <c r="F447" s="70" t="s">
        <v>992</v>
      </c>
      <c r="G447" s="69" t="s">
        <v>978</v>
      </c>
      <c r="H447" s="71"/>
      <c r="I447" s="71"/>
      <c r="J447" s="71">
        <f t="shared" si="22"/>
        <v>0</v>
      </c>
      <c r="K447" s="71"/>
      <c r="L447" s="71">
        <v>0</v>
      </c>
      <c r="M447" s="71">
        <f t="shared" si="23"/>
        <v>0</v>
      </c>
    </row>
    <row r="448" spans="2:13">
      <c r="B448" s="93" t="s">
        <v>858</v>
      </c>
      <c r="C448" s="80" t="s">
        <v>537</v>
      </c>
      <c r="D448" s="80" t="s">
        <v>649</v>
      </c>
      <c r="E448" s="81" t="s">
        <v>639</v>
      </c>
      <c r="F448" s="81" t="s">
        <v>806</v>
      </c>
      <c r="G448" s="80"/>
      <c r="H448" s="82">
        <f>H449</f>
        <v>133854300</v>
      </c>
      <c r="I448" s="71">
        <f>I449</f>
        <v>-2874900</v>
      </c>
      <c r="J448" s="71">
        <f t="shared" si="22"/>
        <v>130979400</v>
      </c>
      <c r="K448" s="82">
        <f>K449</f>
        <v>133854300</v>
      </c>
      <c r="L448" s="71">
        <f>L449</f>
        <v>-2874900</v>
      </c>
      <c r="M448" s="71">
        <f t="shared" si="23"/>
        <v>130979400</v>
      </c>
    </row>
    <row r="449" spans="2:13" ht="24">
      <c r="B449" s="93" t="s">
        <v>769</v>
      </c>
      <c r="C449" s="80" t="s">
        <v>537</v>
      </c>
      <c r="D449" s="80" t="s">
        <v>649</v>
      </c>
      <c r="E449" s="81" t="s">
        <v>639</v>
      </c>
      <c r="F449" s="81" t="s">
        <v>806</v>
      </c>
      <c r="G449" s="80">
        <v>600</v>
      </c>
      <c r="H449" s="82">
        <v>133854300</v>
      </c>
      <c r="I449" s="71">
        <v>-2874900</v>
      </c>
      <c r="J449" s="71">
        <f t="shared" si="22"/>
        <v>130979400</v>
      </c>
      <c r="K449" s="82">
        <v>133854300</v>
      </c>
      <c r="L449" s="71">
        <v>-2874900</v>
      </c>
      <c r="M449" s="71">
        <f t="shared" si="23"/>
        <v>130979400</v>
      </c>
    </row>
    <row r="450" spans="2:13" ht="24">
      <c r="B450" s="93" t="s">
        <v>859</v>
      </c>
      <c r="C450" s="80" t="s">
        <v>537</v>
      </c>
      <c r="D450" s="80" t="s">
        <v>649</v>
      </c>
      <c r="E450" s="81" t="s">
        <v>639</v>
      </c>
      <c r="F450" s="81" t="s">
        <v>807</v>
      </c>
      <c r="G450" s="80"/>
      <c r="H450" s="82">
        <f>H451</f>
        <v>1342900</v>
      </c>
      <c r="I450" s="71">
        <f>I451</f>
        <v>-141000</v>
      </c>
      <c r="J450" s="71">
        <f t="shared" si="22"/>
        <v>1201900</v>
      </c>
      <c r="K450" s="82">
        <f>K451</f>
        <v>1342900</v>
      </c>
      <c r="L450" s="71">
        <f>L451</f>
        <v>-141000</v>
      </c>
      <c r="M450" s="71">
        <f t="shared" si="23"/>
        <v>1201900</v>
      </c>
    </row>
    <row r="451" spans="2:13" ht="24">
      <c r="B451" s="93" t="s">
        <v>769</v>
      </c>
      <c r="C451" s="80" t="s">
        <v>537</v>
      </c>
      <c r="D451" s="80" t="s">
        <v>649</v>
      </c>
      <c r="E451" s="81" t="s">
        <v>639</v>
      </c>
      <c r="F451" s="81" t="s">
        <v>807</v>
      </c>
      <c r="G451" s="80">
        <v>600</v>
      </c>
      <c r="H451" s="82">
        <v>1342900</v>
      </c>
      <c r="I451" s="71">
        <v>-141000</v>
      </c>
      <c r="J451" s="71">
        <f t="shared" si="22"/>
        <v>1201900</v>
      </c>
      <c r="K451" s="82">
        <v>1342900</v>
      </c>
      <c r="L451" s="71">
        <v>-141000</v>
      </c>
      <c r="M451" s="71">
        <f t="shared" si="23"/>
        <v>1201900</v>
      </c>
    </row>
    <row r="452" spans="2:13" ht="24">
      <c r="B452" s="93" t="s">
        <v>863</v>
      </c>
      <c r="C452" s="80" t="s">
        <v>537</v>
      </c>
      <c r="D452" s="80" t="s">
        <v>649</v>
      </c>
      <c r="E452" s="81" t="s">
        <v>639</v>
      </c>
      <c r="F452" s="81" t="s">
        <v>808</v>
      </c>
      <c r="G452" s="80"/>
      <c r="H452" s="82">
        <f>H453</f>
        <v>255150</v>
      </c>
      <c r="I452" s="71">
        <f>I453</f>
        <v>0</v>
      </c>
      <c r="J452" s="71">
        <f t="shared" si="22"/>
        <v>255150</v>
      </c>
      <c r="K452" s="82">
        <f>K453</f>
        <v>243000</v>
      </c>
      <c r="L452" s="71">
        <f>L453</f>
        <v>0</v>
      </c>
      <c r="M452" s="71">
        <f t="shared" si="23"/>
        <v>243000</v>
      </c>
    </row>
    <row r="453" spans="2:13" ht="24">
      <c r="B453" s="93" t="s">
        <v>769</v>
      </c>
      <c r="C453" s="80" t="s">
        <v>537</v>
      </c>
      <c r="D453" s="80" t="s">
        <v>649</v>
      </c>
      <c r="E453" s="81" t="s">
        <v>639</v>
      </c>
      <c r="F453" s="81" t="s">
        <v>808</v>
      </c>
      <c r="G453" s="80">
        <v>600</v>
      </c>
      <c r="H453" s="82">
        <v>255150</v>
      </c>
      <c r="I453" s="71"/>
      <c r="J453" s="71">
        <f t="shared" si="22"/>
        <v>255150</v>
      </c>
      <c r="K453" s="82">
        <v>243000</v>
      </c>
      <c r="L453" s="71">
        <v>0</v>
      </c>
      <c r="M453" s="71">
        <f t="shared" si="23"/>
        <v>243000</v>
      </c>
    </row>
    <row r="454" spans="2:13" s="64" customFormat="1" hidden="1">
      <c r="B454" s="93" t="s">
        <v>861</v>
      </c>
      <c r="C454" s="69" t="s">
        <v>537</v>
      </c>
      <c r="D454" s="69" t="s">
        <v>649</v>
      </c>
      <c r="E454" s="70" t="s">
        <v>639</v>
      </c>
      <c r="F454" s="70" t="s">
        <v>720</v>
      </c>
      <c r="G454" s="69"/>
      <c r="H454" s="71">
        <f>H455</f>
        <v>0</v>
      </c>
      <c r="I454" s="71">
        <f>I455</f>
        <v>0</v>
      </c>
      <c r="J454" s="71">
        <f t="shared" si="22"/>
        <v>0</v>
      </c>
      <c r="K454" s="71">
        <f>K455</f>
        <v>0</v>
      </c>
      <c r="L454" s="71">
        <f>L455</f>
        <v>0</v>
      </c>
      <c r="M454" s="71">
        <f t="shared" si="23"/>
        <v>0</v>
      </c>
    </row>
    <row r="455" spans="2:13" s="64" customFormat="1" ht="24" hidden="1">
      <c r="B455" s="93" t="s">
        <v>769</v>
      </c>
      <c r="C455" s="69" t="s">
        <v>537</v>
      </c>
      <c r="D455" s="69" t="s">
        <v>649</v>
      </c>
      <c r="E455" s="70" t="s">
        <v>639</v>
      </c>
      <c r="F455" s="70" t="s">
        <v>720</v>
      </c>
      <c r="G455" s="69">
        <v>600</v>
      </c>
      <c r="H455" s="71">
        <v>0</v>
      </c>
      <c r="I455" s="71"/>
      <c r="J455" s="71">
        <f t="shared" si="22"/>
        <v>0</v>
      </c>
      <c r="K455" s="71">
        <v>0</v>
      </c>
      <c r="L455" s="71">
        <v>0</v>
      </c>
      <c r="M455" s="71">
        <f t="shared" si="23"/>
        <v>0</v>
      </c>
    </row>
    <row r="456" spans="2:13">
      <c r="B456" s="93" t="s">
        <v>862</v>
      </c>
      <c r="C456" s="80" t="s">
        <v>537</v>
      </c>
      <c r="D456" s="80" t="s">
        <v>649</v>
      </c>
      <c r="E456" s="81" t="s">
        <v>639</v>
      </c>
      <c r="F456" s="81" t="s">
        <v>721</v>
      </c>
      <c r="G456" s="80"/>
      <c r="H456" s="82">
        <f>H457</f>
        <v>2729700</v>
      </c>
      <c r="I456" s="71">
        <f>I457</f>
        <v>0</v>
      </c>
      <c r="J456" s="71">
        <f t="shared" si="22"/>
        <v>2729700</v>
      </c>
      <c r="K456" s="82">
        <f>K457</f>
        <v>2729700</v>
      </c>
      <c r="L456" s="71">
        <f>L457</f>
        <v>0</v>
      </c>
      <c r="M456" s="71">
        <f t="shared" si="23"/>
        <v>2729700</v>
      </c>
    </row>
    <row r="457" spans="2:13" ht="24">
      <c r="B457" s="93" t="s">
        <v>769</v>
      </c>
      <c r="C457" s="80" t="s">
        <v>537</v>
      </c>
      <c r="D457" s="80" t="s">
        <v>649</v>
      </c>
      <c r="E457" s="81" t="s">
        <v>639</v>
      </c>
      <c r="F457" s="81" t="s">
        <v>721</v>
      </c>
      <c r="G457" s="80">
        <v>600</v>
      </c>
      <c r="H457" s="82">
        <v>2729700</v>
      </c>
      <c r="I457" s="71"/>
      <c r="J457" s="71">
        <f t="shared" si="22"/>
        <v>2729700</v>
      </c>
      <c r="K457" s="82">
        <v>2729700</v>
      </c>
      <c r="L457" s="71">
        <v>0</v>
      </c>
      <c r="M457" s="71">
        <f t="shared" si="23"/>
        <v>2729700</v>
      </c>
    </row>
    <row r="458" spans="2:13">
      <c r="B458" s="93" t="s">
        <v>862</v>
      </c>
      <c r="C458" s="80" t="s">
        <v>537</v>
      </c>
      <c r="D458" s="80" t="s">
        <v>649</v>
      </c>
      <c r="E458" s="81" t="s">
        <v>639</v>
      </c>
      <c r="F458" s="81" t="s">
        <v>722</v>
      </c>
      <c r="G458" s="80"/>
      <c r="H458" s="82">
        <f>H459</f>
        <v>500000</v>
      </c>
      <c r="I458" s="71">
        <f>I459</f>
        <v>0</v>
      </c>
      <c r="J458" s="71">
        <f t="shared" si="22"/>
        <v>500000</v>
      </c>
      <c r="K458" s="82">
        <f>K459</f>
        <v>500000</v>
      </c>
      <c r="L458" s="71">
        <f>L459</f>
        <v>0</v>
      </c>
      <c r="M458" s="71">
        <f t="shared" si="23"/>
        <v>500000</v>
      </c>
    </row>
    <row r="459" spans="2:13" ht="24">
      <c r="B459" s="93" t="s">
        <v>769</v>
      </c>
      <c r="C459" s="80" t="s">
        <v>537</v>
      </c>
      <c r="D459" s="80" t="s">
        <v>649</v>
      </c>
      <c r="E459" s="81" t="s">
        <v>639</v>
      </c>
      <c r="F459" s="81" t="s">
        <v>722</v>
      </c>
      <c r="G459" s="80">
        <v>600</v>
      </c>
      <c r="H459" s="82">
        <v>500000</v>
      </c>
      <c r="I459" s="71"/>
      <c r="J459" s="71">
        <f t="shared" si="22"/>
        <v>500000</v>
      </c>
      <c r="K459" s="82">
        <v>500000</v>
      </c>
      <c r="L459" s="71">
        <v>0</v>
      </c>
      <c r="M459" s="71">
        <f t="shared" si="23"/>
        <v>500000</v>
      </c>
    </row>
    <row r="460" spans="2:13" s="64" customFormat="1" ht="24" hidden="1">
      <c r="B460" s="93" t="s">
        <v>864</v>
      </c>
      <c r="C460" s="69" t="s">
        <v>537</v>
      </c>
      <c r="D460" s="69" t="s">
        <v>649</v>
      </c>
      <c r="E460" s="70" t="s">
        <v>639</v>
      </c>
      <c r="F460" s="70" t="s">
        <v>754</v>
      </c>
      <c r="G460" s="69"/>
      <c r="H460" s="71">
        <f>H461</f>
        <v>0</v>
      </c>
      <c r="I460" s="71">
        <f>I461</f>
        <v>0</v>
      </c>
      <c r="J460" s="71">
        <f t="shared" si="22"/>
        <v>0</v>
      </c>
      <c r="K460" s="71">
        <f>K461</f>
        <v>0</v>
      </c>
      <c r="L460" s="71">
        <f>L461</f>
        <v>0</v>
      </c>
      <c r="M460" s="71">
        <f t="shared" si="23"/>
        <v>0</v>
      </c>
    </row>
    <row r="461" spans="2:13" s="64" customFormat="1" ht="24" hidden="1">
      <c r="B461" s="93" t="s">
        <v>866</v>
      </c>
      <c r="C461" s="69" t="s">
        <v>537</v>
      </c>
      <c r="D461" s="69" t="s">
        <v>649</v>
      </c>
      <c r="E461" s="70" t="s">
        <v>639</v>
      </c>
      <c r="F461" s="70" t="s">
        <v>709</v>
      </c>
      <c r="G461" s="69"/>
      <c r="H461" s="71">
        <f>H462</f>
        <v>0</v>
      </c>
      <c r="I461" s="71">
        <f>I462</f>
        <v>0</v>
      </c>
      <c r="J461" s="71">
        <f t="shared" si="22"/>
        <v>0</v>
      </c>
      <c r="K461" s="71">
        <f>K462</f>
        <v>0</v>
      </c>
      <c r="L461" s="71">
        <f>L462</f>
        <v>0</v>
      </c>
      <c r="M461" s="71">
        <f t="shared" si="23"/>
        <v>0</v>
      </c>
    </row>
    <row r="462" spans="2:13" s="64" customFormat="1" ht="24" hidden="1">
      <c r="B462" s="93" t="s">
        <v>769</v>
      </c>
      <c r="C462" s="69" t="s">
        <v>537</v>
      </c>
      <c r="D462" s="69" t="s">
        <v>649</v>
      </c>
      <c r="E462" s="70" t="s">
        <v>639</v>
      </c>
      <c r="F462" s="70" t="s">
        <v>709</v>
      </c>
      <c r="G462" s="69">
        <v>600</v>
      </c>
      <c r="H462" s="71">
        <v>0</v>
      </c>
      <c r="I462" s="71"/>
      <c r="J462" s="71">
        <f t="shared" si="22"/>
        <v>0</v>
      </c>
      <c r="K462" s="71">
        <v>0</v>
      </c>
      <c r="L462" s="71">
        <v>0</v>
      </c>
      <c r="M462" s="71">
        <f t="shared" si="23"/>
        <v>0</v>
      </c>
    </row>
    <row r="463" spans="2:13" s="64" customFormat="1" ht="36">
      <c r="B463" s="93" t="s">
        <v>869</v>
      </c>
      <c r="C463" s="69" t="s">
        <v>537</v>
      </c>
      <c r="D463" s="69" t="s">
        <v>649</v>
      </c>
      <c r="E463" s="70" t="s">
        <v>639</v>
      </c>
      <c r="F463" s="70" t="s">
        <v>738</v>
      </c>
      <c r="G463" s="69"/>
      <c r="H463" s="71">
        <f>H464</f>
        <v>6000000</v>
      </c>
      <c r="I463" s="71">
        <f>I464</f>
        <v>0</v>
      </c>
      <c r="J463" s="71">
        <f t="shared" si="22"/>
        <v>6000000</v>
      </c>
      <c r="K463" s="71">
        <f>K464</f>
        <v>0</v>
      </c>
      <c r="L463" s="71">
        <f>L464</f>
        <v>0</v>
      </c>
      <c r="M463" s="71">
        <f t="shared" si="23"/>
        <v>0</v>
      </c>
    </row>
    <row r="464" spans="2:13" s="64" customFormat="1" ht="24">
      <c r="B464" s="93" t="s">
        <v>987</v>
      </c>
      <c r="C464" s="69" t="s">
        <v>537</v>
      </c>
      <c r="D464" s="69" t="s">
        <v>649</v>
      </c>
      <c r="E464" s="70" t="s">
        <v>639</v>
      </c>
      <c r="F464" s="70" t="s">
        <v>983</v>
      </c>
      <c r="G464" s="69"/>
      <c r="H464" s="71">
        <f>H465</f>
        <v>6000000</v>
      </c>
      <c r="I464" s="71">
        <f>I465</f>
        <v>0</v>
      </c>
      <c r="J464" s="71">
        <f t="shared" si="22"/>
        <v>6000000</v>
      </c>
      <c r="K464" s="71">
        <f>K465</f>
        <v>0</v>
      </c>
      <c r="L464" s="71">
        <f>L465</f>
        <v>0</v>
      </c>
      <c r="M464" s="71">
        <f t="shared" si="23"/>
        <v>0</v>
      </c>
    </row>
    <row r="465" spans="2:13" s="64" customFormat="1" ht="24">
      <c r="B465" s="93" t="s">
        <v>769</v>
      </c>
      <c r="C465" s="69" t="s">
        <v>537</v>
      </c>
      <c r="D465" s="69" t="s">
        <v>649</v>
      </c>
      <c r="E465" s="70" t="s">
        <v>639</v>
      </c>
      <c r="F465" s="70" t="s">
        <v>983</v>
      </c>
      <c r="G465" s="69" t="s">
        <v>978</v>
      </c>
      <c r="H465" s="71">
        <v>6000000</v>
      </c>
      <c r="I465" s="71"/>
      <c r="J465" s="71">
        <f t="shared" si="22"/>
        <v>6000000</v>
      </c>
      <c r="K465" s="71">
        <v>0</v>
      </c>
      <c r="L465" s="71">
        <v>0</v>
      </c>
      <c r="M465" s="71">
        <f t="shared" si="23"/>
        <v>0</v>
      </c>
    </row>
    <row r="466" spans="2:13" ht="24">
      <c r="B466" s="93" t="s">
        <v>873</v>
      </c>
      <c r="C466" s="80" t="s">
        <v>537</v>
      </c>
      <c r="D466" s="80" t="s">
        <v>649</v>
      </c>
      <c r="E466" s="81" t="s">
        <v>639</v>
      </c>
      <c r="F466" s="81" t="s">
        <v>748</v>
      </c>
      <c r="G466" s="80"/>
      <c r="H466" s="71">
        <f>H467+H469</f>
        <v>6397053</v>
      </c>
      <c r="I466" s="71">
        <f>I467+I469</f>
        <v>-6397053</v>
      </c>
      <c r="J466" s="71">
        <f t="shared" si="22"/>
        <v>0</v>
      </c>
      <c r="K466" s="71">
        <f>K467+K469</f>
        <v>6255260</v>
      </c>
      <c r="L466" s="71">
        <f>L467+L469</f>
        <v>-6255260</v>
      </c>
      <c r="M466" s="71">
        <f t="shared" si="23"/>
        <v>0</v>
      </c>
    </row>
    <row r="467" spans="2:13" ht="24">
      <c r="B467" s="93" t="s">
        <v>877</v>
      </c>
      <c r="C467" s="80" t="s">
        <v>537</v>
      </c>
      <c r="D467" s="80" t="s">
        <v>649</v>
      </c>
      <c r="E467" s="81" t="s">
        <v>639</v>
      </c>
      <c r="F467" s="81" t="s">
        <v>723</v>
      </c>
      <c r="G467" s="80"/>
      <c r="H467" s="82">
        <f>H468</f>
        <v>2977653</v>
      </c>
      <c r="I467" s="71">
        <f>I468</f>
        <v>-2977653</v>
      </c>
      <c r="J467" s="71">
        <f t="shared" si="22"/>
        <v>0</v>
      </c>
      <c r="K467" s="82">
        <f>K468</f>
        <v>2835860</v>
      </c>
      <c r="L467" s="71">
        <f>L468</f>
        <v>-2835860</v>
      </c>
      <c r="M467" s="71">
        <f t="shared" si="23"/>
        <v>0</v>
      </c>
    </row>
    <row r="468" spans="2:13" ht="24">
      <c r="B468" s="93" t="s">
        <v>769</v>
      </c>
      <c r="C468" s="80" t="s">
        <v>537</v>
      </c>
      <c r="D468" s="80" t="s">
        <v>649</v>
      </c>
      <c r="E468" s="81" t="s">
        <v>639</v>
      </c>
      <c r="F468" s="81" t="s">
        <v>723</v>
      </c>
      <c r="G468" s="80">
        <v>600</v>
      </c>
      <c r="H468" s="82">
        <v>2977653</v>
      </c>
      <c r="I468" s="71">
        <v>-2977653</v>
      </c>
      <c r="J468" s="71">
        <f t="shared" si="22"/>
        <v>0</v>
      </c>
      <c r="K468" s="82">
        <v>2835860</v>
      </c>
      <c r="L468" s="71">
        <v>-2835860</v>
      </c>
      <c r="M468" s="71">
        <f t="shared" si="23"/>
        <v>0</v>
      </c>
    </row>
    <row r="469" spans="2:13" ht="24">
      <c r="B469" s="93" t="s">
        <v>878</v>
      </c>
      <c r="C469" s="80" t="s">
        <v>537</v>
      </c>
      <c r="D469" s="80" t="s">
        <v>649</v>
      </c>
      <c r="E469" s="81" t="s">
        <v>639</v>
      </c>
      <c r="F469" s="81" t="s">
        <v>695</v>
      </c>
      <c r="G469" s="80"/>
      <c r="H469" s="82">
        <f>H470</f>
        <v>3419400</v>
      </c>
      <c r="I469" s="82">
        <f>I470</f>
        <v>-3419400</v>
      </c>
      <c r="J469" s="71">
        <f t="shared" si="22"/>
        <v>0</v>
      </c>
      <c r="K469" s="82">
        <f>K470</f>
        <v>3419400</v>
      </c>
      <c r="L469" s="82">
        <f>L470</f>
        <v>-3419400</v>
      </c>
      <c r="M469" s="71">
        <f t="shared" si="23"/>
        <v>0</v>
      </c>
    </row>
    <row r="470" spans="2:13" ht="24">
      <c r="B470" s="93" t="s">
        <v>769</v>
      </c>
      <c r="C470" s="80" t="s">
        <v>537</v>
      </c>
      <c r="D470" s="80" t="s">
        <v>649</v>
      </c>
      <c r="E470" s="81" t="s">
        <v>639</v>
      </c>
      <c r="F470" s="81" t="s">
        <v>695</v>
      </c>
      <c r="G470" s="80">
        <v>600</v>
      </c>
      <c r="H470" s="82">
        <v>3419400</v>
      </c>
      <c r="I470" s="71">
        <v>-3419400</v>
      </c>
      <c r="J470" s="71">
        <f t="shared" si="22"/>
        <v>0</v>
      </c>
      <c r="K470" s="82">
        <v>3419400</v>
      </c>
      <c r="L470" s="71">
        <v>-3419400</v>
      </c>
      <c r="M470" s="71">
        <f t="shared" si="23"/>
        <v>0</v>
      </c>
    </row>
    <row r="471" spans="2:13" s="64" customFormat="1" ht="36" hidden="1">
      <c r="B471" s="93" t="s">
        <v>879</v>
      </c>
      <c r="C471" s="69" t="s">
        <v>537</v>
      </c>
      <c r="D471" s="69" t="s">
        <v>649</v>
      </c>
      <c r="E471" s="70" t="s">
        <v>639</v>
      </c>
      <c r="F471" s="70" t="s">
        <v>762</v>
      </c>
      <c r="G471" s="69"/>
      <c r="H471" s="71">
        <f>H472+H474</f>
        <v>0</v>
      </c>
      <c r="I471" s="71">
        <f>I472+I474</f>
        <v>0</v>
      </c>
      <c r="J471" s="71">
        <f t="shared" si="22"/>
        <v>0</v>
      </c>
      <c r="K471" s="71">
        <f>K472+K474</f>
        <v>0</v>
      </c>
      <c r="L471" s="71">
        <f>L472+L474</f>
        <v>0</v>
      </c>
      <c r="M471" s="71">
        <f t="shared" si="23"/>
        <v>0</v>
      </c>
    </row>
    <row r="472" spans="2:13" s="64" customFormat="1" hidden="1">
      <c r="B472" s="93" t="s">
        <v>880</v>
      </c>
      <c r="C472" s="69" t="s">
        <v>537</v>
      </c>
      <c r="D472" s="69" t="s">
        <v>649</v>
      </c>
      <c r="E472" s="70" t="s">
        <v>639</v>
      </c>
      <c r="F472" s="70" t="s">
        <v>724</v>
      </c>
      <c r="G472" s="69"/>
      <c r="H472" s="71">
        <f>H473</f>
        <v>0</v>
      </c>
      <c r="I472" s="71">
        <f>I473</f>
        <v>0</v>
      </c>
      <c r="J472" s="71">
        <f t="shared" si="22"/>
        <v>0</v>
      </c>
      <c r="K472" s="71">
        <f>K473</f>
        <v>0</v>
      </c>
      <c r="L472" s="71">
        <f>L473</f>
        <v>0</v>
      </c>
      <c r="M472" s="71">
        <f t="shared" si="23"/>
        <v>0</v>
      </c>
    </row>
    <row r="473" spans="2:13" s="64" customFormat="1" ht="24" hidden="1">
      <c r="B473" s="93" t="s">
        <v>769</v>
      </c>
      <c r="C473" s="69" t="s">
        <v>537</v>
      </c>
      <c r="D473" s="69" t="s">
        <v>649</v>
      </c>
      <c r="E473" s="70" t="s">
        <v>639</v>
      </c>
      <c r="F473" s="70" t="s">
        <v>724</v>
      </c>
      <c r="G473" s="69">
        <v>600</v>
      </c>
      <c r="H473" s="71">
        <v>0</v>
      </c>
      <c r="I473" s="71"/>
      <c r="J473" s="71">
        <f t="shared" si="22"/>
        <v>0</v>
      </c>
      <c r="K473" s="71">
        <v>0</v>
      </c>
      <c r="L473" s="71">
        <v>0</v>
      </c>
      <c r="M473" s="71">
        <f t="shared" si="23"/>
        <v>0</v>
      </c>
    </row>
    <row r="474" spans="2:13" s="64" customFormat="1" ht="24" hidden="1">
      <c r="B474" s="93" t="s">
        <v>997</v>
      </c>
      <c r="C474" s="69" t="s">
        <v>537</v>
      </c>
      <c r="D474" s="69" t="s">
        <v>649</v>
      </c>
      <c r="E474" s="70" t="s">
        <v>639</v>
      </c>
      <c r="F474" s="70" t="s">
        <v>991</v>
      </c>
      <c r="G474" s="69"/>
      <c r="H474" s="71">
        <f>H475</f>
        <v>0</v>
      </c>
      <c r="I474" s="71">
        <f>I475</f>
        <v>0</v>
      </c>
      <c r="J474" s="71">
        <f t="shared" si="22"/>
        <v>0</v>
      </c>
      <c r="K474" s="71">
        <f>K475</f>
        <v>0</v>
      </c>
      <c r="L474" s="71">
        <f>L475</f>
        <v>0</v>
      </c>
      <c r="M474" s="71">
        <f t="shared" si="23"/>
        <v>0</v>
      </c>
    </row>
    <row r="475" spans="2:13" s="64" customFormat="1" ht="24" hidden="1">
      <c r="B475" s="93" t="s">
        <v>769</v>
      </c>
      <c r="C475" s="69" t="s">
        <v>537</v>
      </c>
      <c r="D475" s="69" t="s">
        <v>649</v>
      </c>
      <c r="E475" s="70" t="s">
        <v>639</v>
      </c>
      <c r="F475" s="70" t="s">
        <v>991</v>
      </c>
      <c r="G475" s="69" t="s">
        <v>978</v>
      </c>
      <c r="H475" s="71">
        <v>0</v>
      </c>
      <c r="I475" s="71"/>
      <c r="J475" s="71">
        <f t="shared" si="22"/>
        <v>0</v>
      </c>
      <c r="K475" s="71">
        <v>0</v>
      </c>
      <c r="L475" s="71">
        <v>0</v>
      </c>
      <c r="M475" s="71">
        <f t="shared" si="23"/>
        <v>0</v>
      </c>
    </row>
    <row r="476" spans="2:13" s="64" customFormat="1" ht="24" hidden="1">
      <c r="B476" s="93" t="s">
        <v>891</v>
      </c>
      <c r="C476" s="69" t="s">
        <v>537</v>
      </c>
      <c r="D476" s="69" t="s">
        <v>649</v>
      </c>
      <c r="E476" s="70" t="s">
        <v>639</v>
      </c>
      <c r="F476" s="70" t="s">
        <v>739</v>
      </c>
      <c r="G476" s="69"/>
      <c r="H476" s="71">
        <f>H477</f>
        <v>0</v>
      </c>
      <c r="I476" s="71">
        <f>I477</f>
        <v>0</v>
      </c>
      <c r="J476" s="71">
        <f t="shared" si="22"/>
        <v>0</v>
      </c>
      <c r="K476" s="71">
        <f>K477</f>
        <v>0</v>
      </c>
      <c r="L476" s="71">
        <f>L477</f>
        <v>0</v>
      </c>
      <c r="M476" s="71">
        <f t="shared" si="23"/>
        <v>0</v>
      </c>
    </row>
    <row r="477" spans="2:13" s="64" customFormat="1" hidden="1">
      <c r="B477" s="93" t="s">
        <v>895</v>
      </c>
      <c r="C477" s="69" t="s">
        <v>537</v>
      </c>
      <c r="D477" s="69" t="s">
        <v>649</v>
      </c>
      <c r="E477" s="70" t="s">
        <v>639</v>
      </c>
      <c r="F477" s="70" t="s">
        <v>677</v>
      </c>
      <c r="G477" s="69"/>
      <c r="H477" s="71">
        <f>H478</f>
        <v>0</v>
      </c>
      <c r="I477" s="71">
        <f>I478</f>
        <v>0</v>
      </c>
      <c r="J477" s="71">
        <f t="shared" si="22"/>
        <v>0</v>
      </c>
      <c r="K477" s="71">
        <f>K478</f>
        <v>0</v>
      </c>
      <c r="L477" s="71">
        <f>L478</f>
        <v>0</v>
      </c>
      <c r="M477" s="71">
        <f t="shared" si="23"/>
        <v>0</v>
      </c>
    </row>
    <row r="478" spans="2:13" s="64" customFormat="1" ht="24" hidden="1">
      <c r="B478" s="93" t="s">
        <v>769</v>
      </c>
      <c r="C478" s="69" t="s">
        <v>537</v>
      </c>
      <c r="D478" s="69" t="s">
        <v>649</v>
      </c>
      <c r="E478" s="70" t="s">
        <v>639</v>
      </c>
      <c r="F478" s="70" t="s">
        <v>677</v>
      </c>
      <c r="G478" s="69" t="s">
        <v>978</v>
      </c>
      <c r="H478" s="71">
        <v>0</v>
      </c>
      <c r="I478" s="71"/>
      <c r="J478" s="71">
        <f t="shared" si="22"/>
        <v>0</v>
      </c>
      <c r="K478" s="71">
        <v>0</v>
      </c>
      <c r="L478" s="71">
        <v>0</v>
      </c>
      <c r="M478" s="71">
        <f t="shared" si="23"/>
        <v>0</v>
      </c>
    </row>
    <row r="479" spans="2:13" s="64" customFormat="1" ht="24" hidden="1">
      <c r="B479" s="93" t="s">
        <v>995</v>
      </c>
      <c r="C479" s="69" t="s">
        <v>537</v>
      </c>
      <c r="D479" s="69" t="s">
        <v>649</v>
      </c>
      <c r="E479" s="70" t="s">
        <v>639</v>
      </c>
      <c r="F479" s="70" t="s">
        <v>994</v>
      </c>
      <c r="G479" s="69"/>
      <c r="H479" s="71">
        <f>H480</f>
        <v>0</v>
      </c>
      <c r="I479" s="71">
        <f>I480</f>
        <v>0</v>
      </c>
      <c r="J479" s="71">
        <f t="shared" si="22"/>
        <v>0</v>
      </c>
      <c r="K479" s="71">
        <f>K480</f>
        <v>0</v>
      </c>
      <c r="L479" s="71">
        <f>L480</f>
        <v>0</v>
      </c>
      <c r="M479" s="71">
        <f t="shared" si="23"/>
        <v>0</v>
      </c>
    </row>
    <row r="480" spans="2:13" s="64" customFormat="1" ht="24" hidden="1">
      <c r="B480" s="93" t="s">
        <v>996</v>
      </c>
      <c r="C480" s="69" t="s">
        <v>537</v>
      </c>
      <c r="D480" s="69" t="s">
        <v>649</v>
      </c>
      <c r="E480" s="70" t="s">
        <v>639</v>
      </c>
      <c r="F480" s="70" t="s">
        <v>993</v>
      </c>
      <c r="G480" s="69"/>
      <c r="H480" s="71">
        <f>H481</f>
        <v>0</v>
      </c>
      <c r="I480" s="71">
        <f>I481</f>
        <v>0</v>
      </c>
      <c r="J480" s="71">
        <f t="shared" si="22"/>
        <v>0</v>
      </c>
      <c r="K480" s="71">
        <f>K481</f>
        <v>0</v>
      </c>
      <c r="L480" s="71">
        <f>L481</f>
        <v>0</v>
      </c>
      <c r="M480" s="71">
        <f t="shared" si="23"/>
        <v>0</v>
      </c>
    </row>
    <row r="481" spans="1:13" s="64" customFormat="1" ht="24" hidden="1">
      <c r="B481" s="93" t="s">
        <v>769</v>
      </c>
      <c r="C481" s="69" t="s">
        <v>537</v>
      </c>
      <c r="D481" s="69" t="s">
        <v>649</v>
      </c>
      <c r="E481" s="70" t="s">
        <v>639</v>
      </c>
      <c r="F481" s="70" t="s">
        <v>993</v>
      </c>
      <c r="G481" s="69" t="s">
        <v>978</v>
      </c>
      <c r="H481" s="71">
        <v>0</v>
      </c>
      <c r="I481" s="71"/>
      <c r="J481" s="71">
        <f t="shared" si="22"/>
        <v>0</v>
      </c>
      <c r="K481" s="71">
        <v>0</v>
      </c>
      <c r="L481" s="71">
        <v>0</v>
      </c>
      <c r="M481" s="71">
        <f t="shared" si="23"/>
        <v>0</v>
      </c>
    </row>
    <row r="482" spans="1:13" s="64" customFormat="1" ht="24" hidden="1">
      <c r="B482" s="93" t="s">
        <v>938</v>
      </c>
      <c r="C482" s="69" t="s">
        <v>537</v>
      </c>
      <c r="D482" s="69" t="s">
        <v>649</v>
      </c>
      <c r="E482" s="70" t="s">
        <v>639</v>
      </c>
      <c r="F482" s="70" t="s">
        <v>758</v>
      </c>
      <c r="G482" s="69"/>
      <c r="H482" s="71">
        <f>H483</f>
        <v>0</v>
      </c>
      <c r="I482" s="71">
        <f>I483</f>
        <v>0</v>
      </c>
      <c r="J482" s="71">
        <f t="shared" si="22"/>
        <v>0</v>
      </c>
      <c r="K482" s="71">
        <f>K483</f>
        <v>0</v>
      </c>
      <c r="L482" s="71">
        <f>L483</f>
        <v>0</v>
      </c>
      <c r="M482" s="71">
        <f t="shared" si="23"/>
        <v>0</v>
      </c>
    </row>
    <row r="483" spans="1:13" s="64" customFormat="1" hidden="1">
      <c r="B483" s="93" t="s">
        <v>939</v>
      </c>
      <c r="C483" s="69" t="s">
        <v>537</v>
      </c>
      <c r="D483" s="69" t="s">
        <v>649</v>
      </c>
      <c r="E483" s="70" t="s">
        <v>639</v>
      </c>
      <c r="F483" s="70" t="s">
        <v>715</v>
      </c>
      <c r="G483" s="69"/>
      <c r="H483" s="71">
        <f>H484</f>
        <v>0</v>
      </c>
      <c r="I483" s="71">
        <f>I484</f>
        <v>0</v>
      </c>
      <c r="J483" s="71">
        <f t="shared" si="22"/>
        <v>0</v>
      </c>
      <c r="K483" s="71">
        <f>K484</f>
        <v>0</v>
      </c>
      <c r="L483" s="71">
        <f>L484</f>
        <v>0</v>
      </c>
      <c r="M483" s="71">
        <f t="shared" si="23"/>
        <v>0</v>
      </c>
    </row>
    <row r="484" spans="1:13" s="64" customFormat="1" ht="24" hidden="1">
      <c r="B484" s="93" t="s">
        <v>769</v>
      </c>
      <c r="C484" s="69" t="s">
        <v>537</v>
      </c>
      <c r="D484" s="69" t="s">
        <v>649</v>
      </c>
      <c r="E484" s="70" t="s">
        <v>639</v>
      </c>
      <c r="F484" s="70" t="s">
        <v>715</v>
      </c>
      <c r="G484" s="69">
        <v>600</v>
      </c>
      <c r="H484" s="71">
        <v>0</v>
      </c>
      <c r="I484" s="71"/>
      <c r="J484" s="71">
        <f t="shared" si="22"/>
        <v>0</v>
      </c>
      <c r="K484" s="71">
        <v>0</v>
      </c>
      <c r="L484" s="71">
        <v>0</v>
      </c>
      <c r="M484" s="71">
        <f t="shared" si="23"/>
        <v>0</v>
      </c>
    </row>
    <row r="485" spans="1:13" s="64" customFormat="1">
      <c r="B485" s="93" t="s">
        <v>1133</v>
      </c>
      <c r="C485" s="80" t="s">
        <v>537</v>
      </c>
      <c r="D485" s="80" t="s">
        <v>649</v>
      </c>
      <c r="E485" s="80" t="s">
        <v>640</v>
      </c>
      <c r="F485" s="80"/>
      <c r="G485" s="80"/>
      <c r="H485" s="82">
        <f>H486+H496+H489</f>
        <v>0</v>
      </c>
      <c r="I485" s="82">
        <f>I486+I496+I489</f>
        <v>10579472</v>
      </c>
      <c r="J485" s="71">
        <f t="shared" si="22"/>
        <v>10579472</v>
      </c>
      <c r="K485" s="82">
        <f>K486+K496+K489</f>
        <v>0</v>
      </c>
      <c r="L485" s="82">
        <f>L486+L496+L489</f>
        <v>10238510</v>
      </c>
      <c r="M485" s="71">
        <f t="shared" si="23"/>
        <v>10238510</v>
      </c>
    </row>
    <row r="486" spans="1:13" s="64" customFormat="1" ht="24">
      <c r="B486" s="93" t="s">
        <v>853</v>
      </c>
      <c r="C486" s="80" t="s">
        <v>537</v>
      </c>
      <c r="D486" s="80" t="s">
        <v>649</v>
      </c>
      <c r="E486" s="80" t="s">
        <v>640</v>
      </c>
      <c r="F486" s="81" t="s">
        <v>760</v>
      </c>
      <c r="G486" s="80"/>
      <c r="H486" s="82">
        <f>H487+H494</f>
        <v>0</v>
      </c>
      <c r="I486" s="82">
        <f>I487+I494</f>
        <v>4182419</v>
      </c>
      <c r="J486" s="71">
        <f t="shared" si="22"/>
        <v>4182419</v>
      </c>
      <c r="K486" s="82">
        <f>K487+K494</f>
        <v>0</v>
      </c>
      <c r="L486" s="82">
        <f>L487+L494</f>
        <v>3983250</v>
      </c>
      <c r="M486" s="71">
        <f t="shared" si="23"/>
        <v>3983250</v>
      </c>
    </row>
    <row r="487" spans="1:13" s="64" customFormat="1" ht="24">
      <c r="B487" s="93" t="s">
        <v>854</v>
      </c>
      <c r="C487" s="80" t="s">
        <v>537</v>
      </c>
      <c r="D487" s="80" t="s">
        <v>649</v>
      </c>
      <c r="E487" s="80" t="s">
        <v>640</v>
      </c>
      <c r="F487" s="81" t="s">
        <v>719</v>
      </c>
      <c r="G487" s="80"/>
      <c r="H487" s="82">
        <f>H488</f>
        <v>0</v>
      </c>
      <c r="I487" s="82">
        <f>I488</f>
        <v>4182419</v>
      </c>
      <c r="J487" s="71">
        <f t="shared" si="22"/>
        <v>4182419</v>
      </c>
      <c r="K487" s="82">
        <f>K488</f>
        <v>0</v>
      </c>
      <c r="L487" s="82">
        <f>L488</f>
        <v>3983250</v>
      </c>
      <c r="M487" s="71">
        <f t="shared" si="23"/>
        <v>3983250</v>
      </c>
    </row>
    <row r="488" spans="1:13" s="64" customFormat="1" ht="24">
      <c r="B488" s="93" t="s">
        <v>769</v>
      </c>
      <c r="C488" s="80" t="s">
        <v>537</v>
      </c>
      <c r="D488" s="80" t="s">
        <v>649</v>
      </c>
      <c r="E488" s="80" t="s">
        <v>640</v>
      </c>
      <c r="F488" s="81" t="s">
        <v>719</v>
      </c>
      <c r="G488" s="80">
        <v>600</v>
      </c>
      <c r="H488" s="82">
        <v>0</v>
      </c>
      <c r="I488" s="71">
        <v>4182419</v>
      </c>
      <c r="J488" s="71">
        <f t="shared" si="22"/>
        <v>4182419</v>
      </c>
      <c r="K488" s="82">
        <v>0</v>
      </c>
      <c r="L488" s="71">
        <v>3983250</v>
      </c>
      <c r="M488" s="71">
        <f t="shared" si="23"/>
        <v>3983250</v>
      </c>
    </row>
    <row r="489" spans="1:13" s="64" customFormat="1" ht="24">
      <c r="B489" s="93" t="s">
        <v>1128</v>
      </c>
      <c r="C489" s="80" t="s">
        <v>537</v>
      </c>
      <c r="D489" s="80" t="s">
        <v>649</v>
      </c>
      <c r="E489" s="80" t="s">
        <v>640</v>
      </c>
      <c r="F489" s="81" t="s">
        <v>748</v>
      </c>
      <c r="G489" s="80"/>
      <c r="H489" s="82">
        <f>H490+H492</f>
        <v>0</v>
      </c>
      <c r="I489" s="82">
        <f>I490+I492</f>
        <v>6397053</v>
      </c>
      <c r="J489" s="71">
        <f t="shared" si="22"/>
        <v>6397053</v>
      </c>
      <c r="K489" s="82">
        <f>K490+K492</f>
        <v>0</v>
      </c>
      <c r="L489" s="82">
        <f>L490+L492</f>
        <v>6255260</v>
      </c>
      <c r="M489" s="71">
        <f t="shared" si="23"/>
        <v>6255260</v>
      </c>
    </row>
    <row r="490" spans="1:13" s="64" customFormat="1" ht="24">
      <c r="B490" s="93" t="s">
        <v>1129</v>
      </c>
      <c r="C490" s="80" t="s">
        <v>537</v>
      </c>
      <c r="D490" s="80" t="s">
        <v>649</v>
      </c>
      <c r="E490" s="80" t="s">
        <v>640</v>
      </c>
      <c r="F490" s="81" t="s">
        <v>723</v>
      </c>
      <c r="G490" s="80"/>
      <c r="H490" s="82">
        <f>H491</f>
        <v>0</v>
      </c>
      <c r="I490" s="82">
        <f>I491</f>
        <v>2977653</v>
      </c>
      <c r="J490" s="71">
        <f t="shared" si="22"/>
        <v>2977653</v>
      </c>
      <c r="K490" s="82">
        <f>K491</f>
        <v>0</v>
      </c>
      <c r="L490" s="82">
        <f>L491</f>
        <v>2835860</v>
      </c>
      <c r="M490" s="71">
        <f t="shared" si="23"/>
        <v>2835860</v>
      </c>
    </row>
    <row r="491" spans="1:13" s="64" customFormat="1" ht="24">
      <c r="B491" s="93" t="s">
        <v>769</v>
      </c>
      <c r="C491" s="80" t="s">
        <v>537</v>
      </c>
      <c r="D491" s="80" t="s">
        <v>649</v>
      </c>
      <c r="E491" s="80" t="s">
        <v>640</v>
      </c>
      <c r="F491" s="81" t="s">
        <v>723</v>
      </c>
      <c r="G491" s="80" t="s">
        <v>978</v>
      </c>
      <c r="H491" s="82">
        <v>0</v>
      </c>
      <c r="I491" s="71">
        <v>2977653</v>
      </c>
      <c r="J491" s="71">
        <f t="shared" si="22"/>
        <v>2977653</v>
      </c>
      <c r="K491" s="82">
        <v>0</v>
      </c>
      <c r="L491" s="71">
        <v>2835860</v>
      </c>
      <c r="M491" s="71">
        <f t="shared" si="23"/>
        <v>2835860</v>
      </c>
    </row>
    <row r="492" spans="1:13" s="64" customFormat="1" ht="24">
      <c r="B492" s="93" t="s">
        <v>1130</v>
      </c>
      <c r="C492" s="80" t="s">
        <v>537</v>
      </c>
      <c r="D492" s="80" t="s">
        <v>649</v>
      </c>
      <c r="E492" s="80" t="s">
        <v>640</v>
      </c>
      <c r="F492" s="81" t="s">
        <v>695</v>
      </c>
      <c r="G492" s="80"/>
      <c r="H492" s="82">
        <f>H493</f>
        <v>0</v>
      </c>
      <c r="I492" s="82">
        <f>I493</f>
        <v>3419400</v>
      </c>
      <c r="J492" s="71">
        <f t="shared" si="22"/>
        <v>3419400</v>
      </c>
      <c r="K492" s="82">
        <f>K493</f>
        <v>0</v>
      </c>
      <c r="L492" s="82">
        <f>L493</f>
        <v>3419400</v>
      </c>
      <c r="M492" s="71">
        <f t="shared" si="23"/>
        <v>3419400</v>
      </c>
    </row>
    <row r="493" spans="1:13" s="64" customFormat="1" ht="24">
      <c r="B493" s="93" t="s">
        <v>769</v>
      </c>
      <c r="C493" s="80" t="s">
        <v>537</v>
      </c>
      <c r="D493" s="80" t="s">
        <v>649</v>
      </c>
      <c r="E493" s="80" t="s">
        <v>640</v>
      </c>
      <c r="F493" s="81" t="s">
        <v>695</v>
      </c>
      <c r="G493" s="80" t="s">
        <v>978</v>
      </c>
      <c r="H493" s="82">
        <v>0</v>
      </c>
      <c r="I493" s="71">
        <v>3419400</v>
      </c>
      <c r="J493" s="71">
        <f t="shared" si="22"/>
        <v>3419400</v>
      </c>
      <c r="K493" s="82">
        <v>0</v>
      </c>
      <c r="L493" s="71">
        <v>3419400</v>
      </c>
      <c r="M493" s="71">
        <f t="shared" si="23"/>
        <v>3419400</v>
      </c>
    </row>
    <row r="494" spans="1:13" s="64" customFormat="1" ht="24" hidden="1">
      <c r="A494" s="68"/>
      <c r="B494" s="93" t="s">
        <v>94</v>
      </c>
      <c r="C494" s="69" t="s">
        <v>537</v>
      </c>
      <c r="D494" s="69" t="s">
        <v>649</v>
      </c>
      <c r="E494" s="70" t="s">
        <v>647</v>
      </c>
      <c r="F494" s="70"/>
      <c r="G494" s="69"/>
      <c r="H494" s="71">
        <f>H495+H498</f>
        <v>0</v>
      </c>
      <c r="I494" s="71">
        <f>I495+I498</f>
        <v>0</v>
      </c>
      <c r="J494" s="71">
        <f t="shared" si="22"/>
        <v>0</v>
      </c>
      <c r="K494" s="71">
        <f>K495+K498</f>
        <v>0</v>
      </c>
      <c r="L494" s="71">
        <f>L495+L498</f>
        <v>0</v>
      </c>
      <c r="M494" s="71">
        <f t="shared" si="23"/>
        <v>0</v>
      </c>
    </row>
    <row r="495" spans="1:13" s="64" customFormat="1" ht="24" hidden="1">
      <c r="B495" s="93" t="s">
        <v>855</v>
      </c>
      <c r="C495" s="69" t="s">
        <v>537</v>
      </c>
      <c r="D495" s="69" t="s">
        <v>649</v>
      </c>
      <c r="E495" s="70" t="s">
        <v>647</v>
      </c>
      <c r="F495" s="70" t="s">
        <v>759</v>
      </c>
      <c r="G495" s="69"/>
      <c r="H495" s="71">
        <f>H496</f>
        <v>0</v>
      </c>
      <c r="I495" s="71">
        <f>I496</f>
        <v>0</v>
      </c>
      <c r="J495" s="71">
        <f t="shared" si="22"/>
        <v>0</v>
      </c>
      <c r="K495" s="71">
        <f>K496</f>
        <v>0</v>
      </c>
      <c r="L495" s="71">
        <f>L496</f>
        <v>0</v>
      </c>
      <c r="M495" s="71">
        <f t="shared" si="23"/>
        <v>0</v>
      </c>
    </row>
    <row r="496" spans="1:13" s="64" customFormat="1" hidden="1">
      <c r="B496" s="93" t="s">
        <v>856</v>
      </c>
      <c r="C496" s="69" t="s">
        <v>537</v>
      </c>
      <c r="D496" s="69" t="s">
        <v>649</v>
      </c>
      <c r="E496" s="70" t="s">
        <v>647</v>
      </c>
      <c r="F496" s="70" t="s">
        <v>716</v>
      </c>
      <c r="G496" s="69"/>
      <c r="H496" s="71">
        <f>H497</f>
        <v>0</v>
      </c>
      <c r="I496" s="71">
        <f>I497</f>
        <v>0</v>
      </c>
      <c r="J496" s="71">
        <f t="shared" si="22"/>
        <v>0</v>
      </c>
      <c r="K496" s="71">
        <f>K497</f>
        <v>0</v>
      </c>
      <c r="L496" s="71">
        <f>L497</f>
        <v>0</v>
      </c>
      <c r="M496" s="71">
        <f t="shared" ref="M496:M542" si="24">K496+L496</f>
        <v>0</v>
      </c>
    </row>
    <row r="497" spans="2:13" s="64" customFormat="1" ht="24" hidden="1">
      <c r="B497" s="93" t="s">
        <v>769</v>
      </c>
      <c r="C497" s="69" t="s">
        <v>537</v>
      </c>
      <c r="D497" s="69" t="s">
        <v>649</v>
      </c>
      <c r="E497" s="70" t="s">
        <v>647</v>
      </c>
      <c r="F497" s="70" t="s">
        <v>716</v>
      </c>
      <c r="G497" s="69">
        <v>600</v>
      </c>
      <c r="H497" s="71">
        <v>0</v>
      </c>
      <c r="I497" s="71"/>
      <c r="J497" s="71">
        <f t="shared" si="22"/>
        <v>0</v>
      </c>
      <c r="K497" s="71">
        <v>0</v>
      </c>
      <c r="L497" s="71">
        <v>0</v>
      </c>
      <c r="M497" s="71">
        <f t="shared" si="24"/>
        <v>0</v>
      </c>
    </row>
    <row r="498" spans="2:13" s="64" customFormat="1" ht="24" hidden="1">
      <c r="B498" s="93" t="s">
        <v>860</v>
      </c>
      <c r="C498" s="69" t="s">
        <v>537</v>
      </c>
      <c r="D498" s="69" t="s">
        <v>649</v>
      </c>
      <c r="E498" s="70" t="s">
        <v>647</v>
      </c>
      <c r="F498" s="70" t="s">
        <v>761</v>
      </c>
      <c r="G498" s="69"/>
      <c r="H498" s="71">
        <f>H499</f>
        <v>0</v>
      </c>
      <c r="I498" s="71">
        <f>I499</f>
        <v>0</v>
      </c>
      <c r="J498" s="71">
        <f t="shared" si="22"/>
        <v>0</v>
      </c>
      <c r="K498" s="71">
        <f>K499</f>
        <v>0</v>
      </c>
      <c r="L498" s="71">
        <f>L499</f>
        <v>0</v>
      </c>
      <c r="M498" s="71">
        <f t="shared" si="24"/>
        <v>0</v>
      </c>
    </row>
    <row r="499" spans="2:13" s="64" customFormat="1" hidden="1">
      <c r="B499" s="93" t="s">
        <v>868</v>
      </c>
      <c r="C499" s="69" t="s">
        <v>537</v>
      </c>
      <c r="D499" s="69" t="s">
        <v>649</v>
      </c>
      <c r="E499" s="70" t="s">
        <v>647</v>
      </c>
      <c r="F499" s="70" t="s">
        <v>805</v>
      </c>
      <c r="G499" s="69"/>
      <c r="H499" s="71">
        <f>H500</f>
        <v>0</v>
      </c>
      <c r="I499" s="71">
        <f>I500</f>
        <v>0</v>
      </c>
      <c r="J499" s="71">
        <f t="shared" si="22"/>
        <v>0</v>
      </c>
      <c r="K499" s="71">
        <f>K500</f>
        <v>0</v>
      </c>
      <c r="L499" s="71">
        <f>L500</f>
        <v>0</v>
      </c>
      <c r="M499" s="71">
        <f t="shared" si="24"/>
        <v>0</v>
      </c>
    </row>
    <row r="500" spans="2:13" s="64" customFormat="1" ht="24" hidden="1">
      <c r="B500" s="93" t="s">
        <v>769</v>
      </c>
      <c r="C500" s="69" t="s">
        <v>537</v>
      </c>
      <c r="D500" s="69" t="s">
        <v>649</v>
      </c>
      <c r="E500" s="70" t="s">
        <v>647</v>
      </c>
      <c r="F500" s="70" t="s">
        <v>805</v>
      </c>
      <c r="G500" s="69">
        <v>600</v>
      </c>
      <c r="H500" s="71">
        <v>0</v>
      </c>
      <c r="I500" s="71"/>
      <c r="J500" s="71">
        <f t="shared" si="22"/>
        <v>0</v>
      </c>
      <c r="K500" s="71">
        <v>0</v>
      </c>
      <c r="L500" s="71">
        <v>0</v>
      </c>
      <c r="M500" s="71">
        <f t="shared" si="24"/>
        <v>0</v>
      </c>
    </row>
    <row r="501" spans="2:13">
      <c r="B501" s="93" t="s">
        <v>551</v>
      </c>
      <c r="C501" s="80" t="s">
        <v>537</v>
      </c>
      <c r="D501" s="80" t="s">
        <v>649</v>
      </c>
      <c r="E501" s="81" t="s">
        <v>649</v>
      </c>
      <c r="F501" s="81"/>
      <c r="G501" s="80"/>
      <c r="H501" s="82">
        <f>H502</f>
        <v>1319600</v>
      </c>
      <c r="I501" s="71">
        <f>I502</f>
        <v>0</v>
      </c>
      <c r="J501" s="71">
        <f t="shared" si="22"/>
        <v>1319600</v>
      </c>
      <c r="K501" s="82">
        <f>K502</f>
        <v>1316900</v>
      </c>
      <c r="L501" s="71">
        <f>L502</f>
        <v>0</v>
      </c>
      <c r="M501" s="71">
        <f t="shared" si="24"/>
        <v>1316900</v>
      </c>
    </row>
    <row r="502" spans="2:13" ht="24">
      <c r="B502" s="93" t="s">
        <v>864</v>
      </c>
      <c r="C502" s="80" t="s">
        <v>537</v>
      </c>
      <c r="D502" s="80" t="s">
        <v>649</v>
      </c>
      <c r="E502" s="81" t="s">
        <v>649</v>
      </c>
      <c r="F502" s="81" t="s">
        <v>754</v>
      </c>
      <c r="G502" s="80"/>
      <c r="H502" s="82">
        <f>H503+H506+H509</f>
        <v>1319600</v>
      </c>
      <c r="I502" s="71">
        <f>I503+I506+I509</f>
        <v>0</v>
      </c>
      <c r="J502" s="71">
        <f t="shared" si="22"/>
        <v>1319600</v>
      </c>
      <c r="K502" s="82">
        <f>K503+K506+K509</f>
        <v>1316900</v>
      </c>
      <c r="L502" s="71">
        <f>L503+L506+L509</f>
        <v>0</v>
      </c>
      <c r="M502" s="71">
        <f t="shared" si="24"/>
        <v>1316900</v>
      </c>
    </row>
    <row r="503" spans="2:13" s="64" customFormat="1" ht="24" hidden="1">
      <c r="B503" s="93" t="s">
        <v>865</v>
      </c>
      <c r="C503" s="69" t="s">
        <v>537</v>
      </c>
      <c r="D503" s="69" t="s">
        <v>649</v>
      </c>
      <c r="E503" s="70" t="s">
        <v>649</v>
      </c>
      <c r="F503" s="70" t="s">
        <v>725</v>
      </c>
      <c r="G503" s="69"/>
      <c r="H503" s="71">
        <f>H504+H505</f>
        <v>0</v>
      </c>
      <c r="I503" s="71">
        <f>I504+I505</f>
        <v>0</v>
      </c>
      <c r="J503" s="71">
        <f t="shared" si="22"/>
        <v>0</v>
      </c>
      <c r="K503" s="71">
        <f>K504+K505</f>
        <v>0</v>
      </c>
      <c r="L503" s="71">
        <f>L504+L505</f>
        <v>0</v>
      </c>
      <c r="M503" s="71">
        <f t="shared" si="24"/>
        <v>0</v>
      </c>
    </row>
    <row r="504" spans="2:13" s="64" customFormat="1" ht="48" hidden="1">
      <c r="B504" s="93" t="s">
        <v>767</v>
      </c>
      <c r="C504" s="69" t="s">
        <v>537</v>
      </c>
      <c r="D504" s="69" t="s">
        <v>649</v>
      </c>
      <c r="E504" s="70" t="s">
        <v>649</v>
      </c>
      <c r="F504" s="70" t="s">
        <v>725</v>
      </c>
      <c r="G504" s="69">
        <v>100</v>
      </c>
      <c r="H504" s="71">
        <v>0</v>
      </c>
      <c r="I504" s="71"/>
      <c r="J504" s="71">
        <f t="shared" si="22"/>
        <v>0</v>
      </c>
      <c r="K504" s="71">
        <v>0</v>
      </c>
      <c r="L504" s="71">
        <v>0</v>
      </c>
      <c r="M504" s="71">
        <f t="shared" si="24"/>
        <v>0</v>
      </c>
    </row>
    <row r="505" spans="2:13" s="64" customFormat="1" ht="24" hidden="1">
      <c r="B505" s="93" t="s">
        <v>768</v>
      </c>
      <c r="C505" s="69" t="s">
        <v>537</v>
      </c>
      <c r="D505" s="69" t="s">
        <v>649</v>
      </c>
      <c r="E505" s="70" t="s">
        <v>649</v>
      </c>
      <c r="F505" s="70" t="s">
        <v>725</v>
      </c>
      <c r="G505" s="69">
        <v>200</v>
      </c>
      <c r="H505" s="71">
        <v>0</v>
      </c>
      <c r="I505" s="71"/>
      <c r="J505" s="71">
        <f t="shared" si="22"/>
        <v>0</v>
      </c>
      <c r="K505" s="71">
        <v>0</v>
      </c>
      <c r="L505" s="71">
        <v>0</v>
      </c>
      <c r="M505" s="71">
        <f t="shared" si="24"/>
        <v>0</v>
      </c>
    </row>
    <row r="506" spans="2:13" ht="24">
      <c r="B506" s="93" t="s">
        <v>866</v>
      </c>
      <c r="C506" s="80" t="s">
        <v>537</v>
      </c>
      <c r="D506" s="80" t="s">
        <v>649</v>
      </c>
      <c r="E506" s="81" t="s">
        <v>649</v>
      </c>
      <c r="F506" s="81" t="s">
        <v>709</v>
      </c>
      <c r="G506" s="80"/>
      <c r="H506" s="82">
        <f>H507+H508</f>
        <v>56700</v>
      </c>
      <c r="I506" s="71">
        <f>I507</f>
        <v>0</v>
      </c>
      <c r="J506" s="71">
        <f t="shared" si="22"/>
        <v>56700</v>
      </c>
      <c r="K506" s="82">
        <f>K507+K508</f>
        <v>54000</v>
      </c>
      <c r="L506" s="71">
        <f>L507</f>
        <v>0</v>
      </c>
      <c r="M506" s="71">
        <f t="shared" si="24"/>
        <v>54000</v>
      </c>
    </row>
    <row r="507" spans="2:13" s="64" customFormat="1" ht="24" hidden="1">
      <c r="B507" s="93" t="s">
        <v>768</v>
      </c>
      <c r="C507" s="69" t="s">
        <v>537</v>
      </c>
      <c r="D507" s="69" t="s">
        <v>649</v>
      </c>
      <c r="E507" s="70" t="s">
        <v>649</v>
      </c>
      <c r="F507" s="70" t="s">
        <v>709</v>
      </c>
      <c r="G507" s="69">
        <v>200</v>
      </c>
      <c r="H507" s="71">
        <v>0</v>
      </c>
      <c r="I507" s="71"/>
      <c r="J507" s="71">
        <f t="shared" si="22"/>
        <v>0</v>
      </c>
      <c r="K507" s="71">
        <v>0</v>
      </c>
      <c r="L507" s="71">
        <v>0</v>
      </c>
      <c r="M507" s="71">
        <f t="shared" si="24"/>
        <v>0</v>
      </c>
    </row>
    <row r="508" spans="2:13" ht="24">
      <c r="B508" s="93" t="s">
        <v>769</v>
      </c>
      <c r="C508" s="80" t="s">
        <v>537</v>
      </c>
      <c r="D508" s="80" t="s">
        <v>649</v>
      </c>
      <c r="E508" s="81" t="s">
        <v>649</v>
      </c>
      <c r="F508" s="81" t="s">
        <v>709</v>
      </c>
      <c r="G508" s="80" t="s">
        <v>978</v>
      </c>
      <c r="H508" s="82">
        <v>56700</v>
      </c>
      <c r="I508" s="71"/>
      <c r="J508" s="71">
        <f t="shared" si="22"/>
        <v>56700</v>
      </c>
      <c r="K508" s="82">
        <v>54000</v>
      </c>
      <c r="L508" s="71"/>
      <c r="M508" s="71">
        <f t="shared" si="24"/>
        <v>54000</v>
      </c>
    </row>
    <row r="509" spans="2:13" ht="36">
      <c r="B509" s="93" t="s">
        <v>867</v>
      </c>
      <c r="C509" s="80" t="s">
        <v>537</v>
      </c>
      <c r="D509" s="80" t="s">
        <v>649</v>
      </c>
      <c r="E509" s="81" t="s">
        <v>649</v>
      </c>
      <c r="F509" s="81" t="s">
        <v>1073</v>
      </c>
      <c r="G509" s="80"/>
      <c r="H509" s="82">
        <f>H511+H512</f>
        <v>1262900</v>
      </c>
      <c r="I509" s="71">
        <f>I510+I511+I512</f>
        <v>0</v>
      </c>
      <c r="J509" s="71">
        <f t="shared" si="22"/>
        <v>1262900</v>
      </c>
      <c r="K509" s="82">
        <f>K511+K512</f>
        <v>1262900</v>
      </c>
      <c r="L509" s="71">
        <f>L510+L511+L512</f>
        <v>0</v>
      </c>
      <c r="M509" s="71">
        <f t="shared" si="24"/>
        <v>1262900</v>
      </c>
    </row>
    <row r="510" spans="2:13" ht="24">
      <c r="B510" s="93" t="s">
        <v>768</v>
      </c>
      <c r="C510" s="80" t="s">
        <v>537</v>
      </c>
      <c r="D510" s="80" t="s">
        <v>649</v>
      </c>
      <c r="E510" s="81" t="s">
        <v>649</v>
      </c>
      <c r="F510" s="81" t="s">
        <v>1073</v>
      </c>
      <c r="G510" s="80" t="s">
        <v>976</v>
      </c>
      <c r="H510" s="82"/>
      <c r="I510" s="71">
        <v>566800</v>
      </c>
      <c r="J510" s="71">
        <f t="shared" si="22"/>
        <v>566800</v>
      </c>
      <c r="K510" s="82"/>
      <c r="L510" s="71">
        <v>566800</v>
      </c>
      <c r="M510" s="71">
        <f t="shared" si="24"/>
        <v>566800</v>
      </c>
    </row>
    <row r="511" spans="2:13">
      <c r="B511" s="93" t="s">
        <v>773</v>
      </c>
      <c r="C511" s="80" t="s">
        <v>537</v>
      </c>
      <c r="D511" s="80" t="s">
        <v>649</v>
      </c>
      <c r="E511" s="81" t="s">
        <v>649</v>
      </c>
      <c r="F511" s="81" t="s">
        <v>1073</v>
      </c>
      <c r="G511" s="80">
        <v>300</v>
      </c>
      <c r="H511" s="82">
        <v>666920</v>
      </c>
      <c r="I511" s="71">
        <f>-666920+100120</f>
        <v>-566800</v>
      </c>
      <c r="J511" s="71">
        <f t="shared" si="22"/>
        <v>100120</v>
      </c>
      <c r="K511" s="82">
        <v>666920</v>
      </c>
      <c r="L511" s="71">
        <f>-666920+100120</f>
        <v>-566800</v>
      </c>
      <c r="M511" s="71">
        <f t="shared" si="24"/>
        <v>100120</v>
      </c>
    </row>
    <row r="512" spans="2:13" ht="24">
      <c r="B512" s="93" t="s">
        <v>769</v>
      </c>
      <c r="C512" s="80" t="s">
        <v>537</v>
      </c>
      <c r="D512" s="80" t="s">
        <v>649</v>
      </c>
      <c r="E512" s="81" t="s">
        <v>649</v>
      </c>
      <c r="F512" s="81" t="s">
        <v>1073</v>
      </c>
      <c r="G512" s="80">
        <v>600</v>
      </c>
      <c r="H512" s="82">
        <v>595980</v>
      </c>
      <c r="I512" s="71"/>
      <c r="J512" s="71">
        <f t="shared" si="22"/>
        <v>595980</v>
      </c>
      <c r="K512" s="82">
        <v>595980</v>
      </c>
      <c r="L512" s="71">
        <v>0</v>
      </c>
      <c r="M512" s="71">
        <f t="shared" si="24"/>
        <v>595980</v>
      </c>
    </row>
    <row r="513" spans="2:13">
      <c r="B513" s="93" t="s">
        <v>553</v>
      </c>
      <c r="C513" s="80" t="s">
        <v>537</v>
      </c>
      <c r="D513" s="80" t="s">
        <v>649</v>
      </c>
      <c r="E513" s="81" t="s">
        <v>645</v>
      </c>
      <c r="F513" s="81"/>
      <c r="G513" s="80"/>
      <c r="H513" s="82">
        <f>H517+H522+H535+H514</f>
        <v>16708898</v>
      </c>
      <c r="I513" s="71">
        <f>I517+I522+I535+I514</f>
        <v>4537210</v>
      </c>
      <c r="J513" s="71">
        <f t="shared" si="22"/>
        <v>21246108</v>
      </c>
      <c r="K513" s="82">
        <f>K517+K522+K535+K514</f>
        <v>16708898</v>
      </c>
      <c r="L513" s="71">
        <f>L517+L522+L535+L514</f>
        <v>4537210</v>
      </c>
      <c r="M513" s="71">
        <f t="shared" si="24"/>
        <v>21246108</v>
      </c>
    </row>
    <row r="514" spans="2:13" s="64" customFormat="1" ht="36" hidden="1">
      <c r="B514" s="93" t="s">
        <v>869</v>
      </c>
      <c r="C514" s="69" t="s">
        <v>537</v>
      </c>
      <c r="D514" s="69" t="s">
        <v>649</v>
      </c>
      <c r="E514" s="70" t="s">
        <v>645</v>
      </c>
      <c r="F514" s="70" t="s">
        <v>738</v>
      </c>
      <c r="G514" s="69"/>
      <c r="H514" s="71">
        <f>H515</f>
        <v>0</v>
      </c>
      <c r="I514" s="71">
        <f>I515</f>
        <v>0</v>
      </c>
      <c r="J514" s="71">
        <f t="shared" si="22"/>
        <v>0</v>
      </c>
      <c r="K514" s="71">
        <f>K515</f>
        <v>0</v>
      </c>
      <c r="L514" s="71">
        <f>L515</f>
        <v>0</v>
      </c>
      <c r="M514" s="71">
        <f t="shared" si="24"/>
        <v>0</v>
      </c>
    </row>
    <row r="515" spans="2:13" s="64" customFormat="1" ht="24" hidden="1">
      <c r="B515" s="93" t="s">
        <v>987</v>
      </c>
      <c r="C515" s="69" t="s">
        <v>537</v>
      </c>
      <c r="D515" s="69" t="s">
        <v>649</v>
      </c>
      <c r="E515" s="70" t="s">
        <v>645</v>
      </c>
      <c r="F515" s="70" t="s">
        <v>983</v>
      </c>
      <c r="G515" s="69"/>
      <c r="H515" s="71">
        <f>H516</f>
        <v>0</v>
      </c>
      <c r="I515" s="71">
        <f>I516</f>
        <v>0</v>
      </c>
      <c r="J515" s="71">
        <f t="shared" si="22"/>
        <v>0</v>
      </c>
      <c r="K515" s="71">
        <f>K516</f>
        <v>0</v>
      </c>
      <c r="L515" s="71">
        <f>L516</f>
        <v>0</v>
      </c>
      <c r="M515" s="71">
        <f t="shared" si="24"/>
        <v>0</v>
      </c>
    </row>
    <row r="516" spans="2:13" s="64" customFormat="1" ht="24" hidden="1">
      <c r="B516" s="93" t="s">
        <v>768</v>
      </c>
      <c r="C516" s="69" t="s">
        <v>537</v>
      </c>
      <c r="D516" s="69" t="s">
        <v>649</v>
      </c>
      <c r="E516" s="70" t="s">
        <v>645</v>
      </c>
      <c r="F516" s="70" t="s">
        <v>983</v>
      </c>
      <c r="G516" s="69">
        <v>200</v>
      </c>
      <c r="H516" s="71">
        <v>0</v>
      </c>
      <c r="I516" s="71"/>
      <c r="J516" s="71">
        <f t="shared" si="22"/>
        <v>0</v>
      </c>
      <c r="K516" s="71">
        <v>0</v>
      </c>
      <c r="L516" s="71">
        <v>0</v>
      </c>
      <c r="M516" s="71">
        <f t="shared" si="24"/>
        <v>0</v>
      </c>
    </row>
    <row r="517" spans="2:13" s="64" customFormat="1" ht="36" hidden="1">
      <c r="B517" s="93" t="s">
        <v>879</v>
      </c>
      <c r="C517" s="69" t="s">
        <v>537</v>
      </c>
      <c r="D517" s="69" t="s">
        <v>649</v>
      </c>
      <c r="E517" s="70" t="s">
        <v>645</v>
      </c>
      <c r="F517" s="70" t="s">
        <v>762</v>
      </c>
      <c r="G517" s="69"/>
      <c r="H517" s="71">
        <f>H518+H520</f>
        <v>0</v>
      </c>
      <c r="I517" s="71">
        <f>I518+I520</f>
        <v>0</v>
      </c>
      <c r="J517" s="71">
        <f t="shared" si="22"/>
        <v>0</v>
      </c>
      <c r="K517" s="71">
        <f>K518+K520</f>
        <v>0</v>
      </c>
      <c r="L517" s="71">
        <f>L518+L520</f>
        <v>0</v>
      </c>
      <c r="M517" s="71">
        <f t="shared" si="24"/>
        <v>0</v>
      </c>
    </row>
    <row r="518" spans="2:13" s="64" customFormat="1" hidden="1">
      <c r="B518" s="93" t="s">
        <v>880</v>
      </c>
      <c r="C518" s="69" t="s">
        <v>537</v>
      </c>
      <c r="D518" s="69" t="s">
        <v>649</v>
      </c>
      <c r="E518" s="70" t="s">
        <v>645</v>
      </c>
      <c r="F518" s="70" t="s">
        <v>724</v>
      </c>
      <c r="G518" s="69"/>
      <c r="H518" s="71">
        <f>H519</f>
        <v>0</v>
      </c>
      <c r="I518" s="71">
        <f>I519</f>
        <v>0</v>
      </c>
      <c r="J518" s="71">
        <f t="shared" si="22"/>
        <v>0</v>
      </c>
      <c r="K518" s="71">
        <f>K519</f>
        <v>0</v>
      </c>
      <c r="L518" s="71">
        <f>L519</f>
        <v>0</v>
      </c>
      <c r="M518" s="71">
        <f t="shared" si="24"/>
        <v>0</v>
      </c>
    </row>
    <row r="519" spans="2:13" s="64" customFormat="1" ht="24" hidden="1">
      <c r="B519" s="93" t="s">
        <v>768</v>
      </c>
      <c r="C519" s="69" t="s">
        <v>537</v>
      </c>
      <c r="D519" s="69" t="s">
        <v>649</v>
      </c>
      <c r="E519" s="70" t="s">
        <v>645</v>
      </c>
      <c r="F519" s="70" t="s">
        <v>724</v>
      </c>
      <c r="G519" s="69">
        <v>200</v>
      </c>
      <c r="H519" s="71">
        <v>0</v>
      </c>
      <c r="I519" s="71"/>
      <c r="J519" s="71">
        <f t="shared" si="22"/>
        <v>0</v>
      </c>
      <c r="K519" s="71">
        <v>0</v>
      </c>
      <c r="L519" s="71">
        <v>0</v>
      </c>
      <c r="M519" s="71">
        <f t="shared" si="24"/>
        <v>0</v>
      </c>
    </row>
    <row r="520" spans="2:13" s="64" customFormat="1" ht="24" hidden="1">
      <c r="B520" s="93" t="s">
        <v>997</v>
      </c>
      <c r="C520" s="69" t="s">
        <v>537</v>
      </c>
      <c r="D520" s="69" t="s">
        <v>649</v>
      </c>
      <c r="E520" s="70" t="s">
        <v>645</v>
      </c>
      <c r="F520" s="70" t="s">
        <v>991</v>
      </c>
      <c r="G520" s="69"/>
      <c r="H520" s="71">
        <f>H521</f>
        <v>0</v>
      </c>
      <c r="I520" s="71">
        <f>I521</f>
        <v>0</v>
      </c>
      <c r="J520" s="71">
        <f t="shared" si="22"/>
        <v>0</v>
      </c>
      <c r="K520" s="71">
        <f>K521</f>
        <v>0</v>
      </c>
      <c r="L520" s="71">
        <f>L521</f>
        <v>0</v>
      </c>
      <c r="M520" s="71">
        <f t="shared" si="24"/>
        <v>0</v>
      </c>
    </row>
    <row r="521" spans="2:13" s="64" customFormat="1" ht="24" hidden="1">
      <c r="B521" s="93" t="s">
        <v>768</v>
      </c>
      <c r="C521" s="69" t="s">
        <v>537</v>
      </c>
      <c r="D521" s="69" t="s">
        <v>649</v>
      </c>
      <c r="E521" s="70" t="s">
        <v>645</v>
      </c>
      <c r="F521" s="70" t="s">
        <v>991</v>
      </c>
      <c r="G521" s="69" t="s">
        <v>976</v>
      </c>
      <c r="H521" s="71">
        <v>0</v>
      </c>
      <c r="I521" s="71"/>
      <c r="J521" s="71">
        <f t="shared" si="22"/>
        <v>0</v>
      </c>
      <c r="K521" s="71">
        <v>0</v>
      </c>
      <c r="L521" s="71">
        <v>0</v>
      </c>
      <c r="M521" s="71">
        <f t="shared" si="24"/>
        <v>0</v>
      </c>
    </row>
    <row r="522" spans="2:13" ht="24">
      <c r="B522" s="93" t="s">
        <v>881</v>
      </c>
      <c r="C522" s="80" t="s">
        <v>537</v>
      </c>
      <c r="D522" s="80" t="s">
        <v>649</v>
      </c>
      <c r="E522" s="81" t="s">
        <v>645</v>
      </c>
      <c r="F522" s="81" t="s">
        <v>778</v>
      </c>
      <c r="G522" s="80"/>
      <c r="H522" s="82">
        <f>H523+H530</f>
        <v>16708898</v>
      </c>
      <c r="I522" s="71">
        <f>I523+I530+I528</f>
        <v>4537210</v>
      </c>
      <c r="J522" s="71">
        <f t="shared" si="22"/>
        <v>21246108</v>
      </c>
      <c r="K522" s="82">
        <f>K523+K530</f>
        <v>16708898</v>
      </c>
      <c r="L522" s="71">
        <f>L523+L530+L528</f>
        <v>4537210</v>
      </c>
      <c r="M522" s="71">
        <f t="shared" si="24"/>
        <v>21246108</v>
      </c>
    </row>
    <row r="523" spans="2:13">
      <c r="B523" s="93" t="s">
        <v>885</v>
      </c>
      <c r="C523" s="80" t="s">
        <v>537</v>
      </c>
      <c r="D523" s="80" t="s">
        <v>649</v>
      </c>
      <c r="E523" s="81" t="s">
        <v>645</v>
      </c>
      <c r="F523" s="81" t="s">
        <v>884</v>
      </c>
      <c r="G523" s="80"/>
      <c r="H523" s="82">
        <f>H524+H526</f>
        <v>1723700</v>
      </c>
      <c r="I523" s="71">
        <f>I524+I526</f>
        <v>0</v>
      </c>
      <c r="J523" s="71">
        <f t="shared" si="22"/>
        <v>1723700</v>
      </c>
      <c r="K523" s="82">
        <f>K524+K526</f>
        <v>1723700</v>
      </c>
      <c r="L523" s="71">
        <f>L524+L526</f>
        <v>0</v>
      </c>
      <c r="M523" s="71">
        <f t="shared" si="24"/>
        <v>1723700</v>
      </c>
    </row>
    <row r="524" spans="2:13" ht="24">
      <c r="B524" s="93" t="s">
        <v>882</v>
      </c>
      <c r="C524" s="80" t="s">
        <v>537</v>
      </c>
      <c r="D524" s="80" t="s">
        <v>649</v>
      </c>
      <c r="E524" s="81" t="s">
        <v>645</v>
      </c>
      <c r="F524" s="81" t="s">
        <v>782</v>
      </c>
      <c r="G524" s="80"/>
      <c r="H524" s="82">
        <f>H525</f>
        <v>1143500</v>
      </c>
      <c r="I524" s="71">
        <f>I525</f>
        <v>0</v>
      </c>
      <c r="J524" s="71">
        <f t="shared" si="22"/>
        <v>1143500</v>
      </c>
      <c r="K524" s="82">
        <f>K525</f>
        <v>1143500</v>
      </c>
      <c r="L524" s="71">
        <f>L525</f>
        <v>0</v>
      </c>
      <c r="M524" s="71">
        <f t="shared" si="24"/>
        <v>1143500</v>
      </c>
    </row>
    <row r="525" spans="2:13" ht="48">
      <c r="B525" s="93" t="s">
        <v>767</v>
      </c>
      <c r="C525" s="80" t="s">
        <v>537</v>
      </c>
      <c r="D525" s="80" t="s">
        <v>649</v>
      </c>
      <c r="E525" s="81" t="s">
        <v>645</v>
      </c>
      <c r="F525" s="81" t="s">
        <v>782</v>
      </c>
      <c r="G525" s="80">
        <v>100</v>
      </c>
      <c r="H525" s="82">
        <v>1143500</v>
      </c>
      <c r="I525" s="71"/>
      <c r="J525" s="71">
        <f t="shared" si="22"/>
        <v>1143500</v>
      </c>
      <c r="K525" s="82">
        <v>1143500</v>
      </c>
      <c r="L525" s="71">
        <v>0</v>
      </c>
      <c r="M525" s="71">
        <f t="shared" si="24"/>
        <v>1143500</v>
      </c>
    </row>
    <row r="526" spans="2:13">
      <c r="B526" s="93" t="s">
        <v>883</v>
      </c>
      <c r="C526" s="80" t="s">
        <v>537</v>
      </c>
      <c r="D526" s="80" t="s">
        <v>649</v>
      </c>
      <c r="E526" s="81" t="s">
        <v>645</v>
      </c>
      <c r="F526" s="81" t="s">
        <v>781</v>
      </c>
      <c r="G526" s="80"/>
      <c r="H526" s="82">
        <f>H527</f>
        <v>580200</v>
      </c>
      <c r="I526" s="71">
        <f>I527</f>
        <v>0</v>
      </c>
      <c r="J526" s="71">
        <f t="shared" ref="J526:J542" si="25">H526+I526</f>
        <v>580200</v>
      </c>
      <c r="K526" s="82">
        <f>K527</f>
        <v>580200</v>
      </c>
      <c r="L526" s="71">
        <f>L527</f>
        <v>0</v>
      </c>
      <c r="M526" s="71">
        <f t="shared" si="24"/>
        <v>580200</v>
      </c>
    </row>
    <row r="527" spans="2:13" ht="48">
      <c r="B527" s="93" t="s">
        <v>767</v>
      </c>
      <c r="C527" s="80" t="s">
        <v>537</v>
      </c>
      <c r="D527" s="80" t="s">
        <v>649</v>
      </c>
      <c r="E527" s="81" t="s">
        <v>645</v>
      </c>
      <c r="F527" s="81" t="s">
        <v>781</v>
      </c>
      <c r="G527" s="80">
        <v>100</v>
      </c>
      <c r="H527" s="82">
        <v>580200</v>
      </c>
      <c r="I527" s="71"/>
      <c r="J527" s="71">
        <f t="shared" si="25"/>
        <v>580200</v>
      </c>
      <c r="K527" s="82">
        <v>580200</v>
      </c>
      <c r="L527" s="71">
        <v>0</v>
      </c>
      <c r="M527" s="71">
        <f t="shared" si="24"/>
        <v>580200</v>
      </c>
    </row>
    <row r="528" spans="2:13" ht="36">
      <c r="B528" s="93" t="s">
        <v>1142</v>
      </c>
      <c r="C528" s="80" t="s">
        <v>537</v>
      </c>
      <c r="D528" s="80" t="s">
        <v>649</v>
      </c>
      <c r="E528" s="81" t="s">
        <v>645</v>
      </c>
      <c r="F528" s="81" t="s">
        <v>1141</v>
      </c>
      <c r="G528" s="80"/>
      <c r="H528" s="82"/>
      <c r="I528" s="71">
        <f>I529</f>
        <v>4537210</v>
      </c>
      <c r="J528" s="71">
        <f t="shared" si="25"/>
        <v>4537210</v>
      </c>
      <c r="K528" s="82"/>
      <c r="L528" s="71">
        <f>L529</f>
        <v>4537210</v>
      </c>
      <c r="M528" s="71">
        <f t="shared" si="24"/>
        <v>4537210</v>
      </c>
    </row>
    <row r="529" spans="2:13" ht="48">
      <c r="B529" s="93" t="s">
        <v>767</v>
      </c>
      <c r="C529" s="80" t="s">
        <v>537</v>
      </c>
      <c r="D529" s="80" t="s">
        <v>649</v>
      </c>
      <c r="E529" s="81" t="s">
        <v>645</v>
      </c>
      <c r="F529" s="81" t="s">
        <v>1141</v>
      </c>
      <c r="G529" s="80" t="s">
        <v>735</v>
      </c>
      <c r="H529" s="82"/>
      <c r="I529" s="71">
        <f>3486000+1051210</f>
        <v>4537210</v>
      </c>
      <c r="J529" s="71">
        <f t="shared" si="25"/>
        <v>4537210</v>
      </c>
      <c r="K529" s="82"/>
      <c r="L529" s="71">
        <f>3486000+1051210</f>
        <v>4537210</v>
      </c>
      <c r="M529" s="71">
        <f t="shared" si="24"/>
        <v>4537210</v>
      </c>
    </row>
    <row r="530" spans="2:13" ht="24">
      <c r="B530" s="93" t="s">
        <v>886</v>
      </c>
      <c r="C530" s="80" t="s">
        <v>537</v>
      </c>
      <c r="D530" s="80" t="s">
        <v>649</v>
      </c>
      <c r="E530" s="81" t="s">
        <v>645</v>
      </c>
      <c r="F530" s="81" t="s">
        <v>779</v>
      </c>
      <c r="G530" s="80"/>
      <c r="H530" s="82">
        <f>H531</f>
        <v>14985198</v>
      </c>
      <c r="I530" s="71">
        <f>I531</f>
        <v>0</v>
      </c>
      <c r="J530" s="71">
        <f t="shared" si="25"/>
        <v>14985198</v>
      </c>
      <c r="K530" s="82">
        <f>K531</f>
        <v>14985198</v>
      </c>
      <c r="L530" s="71">
        <f>L531</f>
        <v>0</v>
      </c>
      <c r="M530" s="71">
        <f t="shared" si="24"/>
        <v>14985198</v>
      </c>
    </row>
    <row r="531" spans="2:13" ht="24">
      <c r="B531" s="93" t="s">
        <v>887</v>
      </c>
      <c r="C531" s="80" t="s">
        <v>537</v>
      </c>
      <c r="D531" s="80" t="s">
        <v>649</v>
      </c>
      <c r="E531" s="81" t="s">
        <v>645</v>
      </c>
      <c r="F531" s="81" t="s">
        <v>780</v>
      </c>
      <c r="G531" s="80"/>
      <c r="H531" s="82">
        <f>H532+H533+H534</f>
        <v>14985198</v>
      </c>
      <c r="I531" s="71">
        <f>I532+I533+I534</f>
        <v>0</v>
      </c>
      <c r="J531" s="71">
        <f t="shared" si="25"/>
        <v>14985198</v>
      </c>
      <c r="K531" s="82">
        <f>K532+K533+K534</f>
        <v>14985198</v>
      </c>
      <c r="L531" s="71">
        <f>L532+L533+L534</f>
        <v>0</v>
      </c>
      <c r="M531" s="71">
        <f t="shared" si="24"/>
        <v>14985198</v>
      </c>
    </row>
    <row r="532" spans="2:13" ht="48">
      <c r="B532" s="93" t="s">
        <v>767</v>
      </c>
      <c r="C532" s="80" t="s">
        <v>537</v>
      </c>
      <c r="D532" s="80" t="s">
        <v>649</v>
      </c>
      <c r="E532" s="81" t="s">
        <v>645</v>
      </c>
      <c r="F532" s="81" t="s">
        <v>780</v>
      </c>
      <c r="G532" s="80">
        <v>100</v>
      </c>
      <c r="H532" s="82">
        <v>11453520</v>
      </c>
      <c r="I532" s="71">
        <v>0</v>
      </c>
      <c r="J532" s="71">
        <f t="shared" si="25"/>
        <v>11453520</v>
      </c>
      <c r="K532" s="82">
        <v>11453520</v>
      </c>
      <c r="L532" s="71">
        <v>0</v>
      </c>
      <c r="M532" s="71">
        <f t="shared" si="24"/>
        <v>11453520</v>
      </c>
    </row>
    <row r="533" spans="2:13" ht="24">
      <c r="B533" s="93" t="s">
        <v>768</v>
      </c>
      <c r="C533" s="80" t="s">
        <v>537</v>
      </c>
      <c r="D533" s="80" t="s">
        <v>649</v>
      </c>
      <c r="E533" s="81" t="s">
        <v>645</v>
      </c>
      <c r="F533" s="81" t="s">
        <v>780</v>
      </c>
      <c r="G533" s="80">
        <v>200</v>
      </c>
      <c r="H533" s="82">
        <v>3482588</v>
      </c>
      <c r="I533" s="71"/>
      <c r="J533" s="71">
        <f t="shared" si="25"/>
        <v>3482588</v>
      </c>
      <c r="K533" s="82">
        <v>3482588</v>
      </c>
      <c r="L533" s="71">
        <v>0</v>
      </c>
      <c r="M533" s="71">
        <f t="shared" si="24"/>
        <v>3482588</v>
      </c>
    </row>
    <row r="534" spans="2:13">
      <c r="B534" s="93" t="s">
        <v>771</v>
      </c>
      <c r="C534" s="80" t="s">
        <v>537</v>
      </c>
      <c r="D534" s="80" t="s">
        <v>649</v>
      </c>
      <c r="E534" s="81" t="s">
        <v>645</v>
      </c>
      <c r="F534" s="81" t="s">
        <v>780</v>
      </c>
      <c r="G534" s="80">
        <v>800</v>
      </c>
      <c r="H534" s="82">
        <v>49090</v>
      </c>
      <c r="I534" s="71"/>
      <c r="J534" s="71">
        <f t="shared" si="25"/>
        <v>49090</v>
      </c>
      <c r="K534" s="82">
        <v>49090</v>
      </c>
      <c r="L534" s="71">
        <v>0</v>
      </c>
      <c r="M534" s="71">
        <f t="shared" si="24"/>
        <v>49090</v>
      </c>
    </row>
    <row r="535" spans="2:13" s="64" customFormat="1" ht="24" hidden="1">
      <c r="B535" s="93" t="s">
        <v>995</v>
      </c>
      <c r="C535" s="69" t="s">
        <v>537</v>
      </c>
      <c r="D535" s="69" t="s">
        <v>649</v>
      </c>
      <c r="E535" s="70" t="s">
        <v>645</v>
      </c>
      <c r="F535" s="70" t="s">
        <v>994</v>
      </c>
      <c r="G535" s="69"/>
      <c r="H535" s="71">
        <f>H536</f>
        <v>0</v>
      </c>
      <c r="I535" s="71">
        <f>I536</f>
        <v>0</v>
      </c>
      <c r="J535" s="71">
        <f t="shared" si="25"/>
        <v>0</v>
      </c>
      <c r="K535" s="71">
        <f>K536</f>
        <v>0</v>
      </c>
      <c r="L535" s="71">
        <f>L536</f>
        <v>0</v>
      </c>
      <c r="M535" s="71">
        <f t="shared" si="24"/>
        <v>0</v>
      </c>
    </row>
    <row r="536" spans="2:13" s="64" customFormat="1" ht="24" hidden="1">
      <c r="B536" s="93" t="s">
        <v>996</v>
      </c>
      <c r="C536" s="69" t="s">
        <v>537</v>
      </c>
      <c r="D536" s="69" t="s">
        <v>649</v>
      </c>
      <c r="E536" s="70" t="s">
        <v>645</v>
      </c>
      <c r="F536" s="70" t="s">
        <v>993</v>
      </c>
      <c r="G536" s="69"/>
      <c r="H536" s="71">
        <f>H537</f>
        <v>0</v>
      </c>
      <c r="I536" s="71">
        <f>I537</f>
        <v>0</v>
      </c>
      <c r="J536" s="71">
        <f t="shared" si="25"/>
        <v>0</v>
      </c>
      <c r="K536" s="71">
        <f>K537</f>
        <v>0</v>
      </c>
      <c r="L536" s="71">
        <f>L537</f>
        <v>0</v>
      </c>
      <c r="M536" s="71">
        <f t="shared" si="24"/>
        <v>0</v>
      </c>
    </row>
    <row r="537" spans="2:13" s="64" customFormat="1" ht="24" hidden="1">
      <c r="B537" s="93" t="s">
        <v>768</v>
      </c>
      <c r="C537" s="69" t="s">
        <v>537</v>
      </c>
      <c r="D537" s="69" t="s">
        <v>649</v>
      </c>
      <c r="E537" s="70" t="s">
        <v>645</v>
      </c>
      <c r="F537" s="70" t="s">
        <v>993</v>
      </c>
      <c r="G537" s="69" t="s">
        <v>976</v>
      </c>
      <c r="H537" s="71"/>
      <c r="I537" s="71"/>
      <c r="J537" s="71">
        <f t="shared" si="25"/>
        <v>0</v>
      </c>
      <c r="K537" s="71"/>
      <c r="L537" s="71">
        <v>0</v>
      </c>
      <c r="M537" s="71">
        <f t="shared" si="24"/>
        <v>0</v>
      </c>
    </row>
    <row r="538" spans="2:13">
      <c r="B538" s="93" t="s">
        <v>963</v>
      </c>
      <c r="C538" s="80" t="s">
        <v>537</v>
      </c>
      <c r="D538" s="80" t="s">
        <v>628</v>
      </c>
      <c r="E538" s="81"/>
      <c r="F538" s="81"/>
      <c r="G538" s="80"/>
      <c r="H538" s="82">
        <f>H539</f>
        <v>5453000</v>
      </c>
      <c r="I538" s="71">
        <f t="shared" ref="I538:L541" si="26">I539</f>
        <v>0</v>
      </c>
      <c r="J538" s="71">
        <f t="shared" si="25"/>
        <v>5453000</v>
      </c>
      <c r="K538" s="82">
        <f t="shared" si="26"/>
        <v>5453000</v>
      </c>
      <c r="L538" s="71">
        <f t="shared" si="26"/>
        <v>0</v>
      </c>
      <c r="M538" s="71">
        <f t="shared" si="24"/>
        <v>5453000</v>
      </c>
    </row>
    <row r="539" spans="2:13">
      <c r="B539" s="93" t="s">
        <v>556</v>
      </c>
      <c r="C539" s="80" t="s">
        <v>537</v>
      </c>
      <c r="D539" s="80" t="s">
        <v>628</v>
      </c>
      <c r="E539" s="81" t="s">
        <v>641</v>
      </c>
      <c r="F539" s="81"/>
      <c r="G539" s="80"/>
      <c r="H539" s="82">
        <f>H540</f>
        <v>5453000</v>
      </c>
      <c r="I539" s="71">
        <f t="shared" si="26"/>
        <v>0</v>
      </c>
      <c r="J539" s="71">
        <f t="shared" si="25"/>
        <v>5453000</v>
      </c>
      <c r="K539" s="82">
        <f t="shared" si="26"/>
        <v>5453000</v>
      </c>
      <c r="L539" s="71">
        <f t="shared" si="26"/>
        <v>0</v>
      </c>
      <c r="M539" s="71">
        <f t="shared" si="24"/>
        <v>5453000</v>
      </c>
    </row>
    <row r="540" spans="2:13">
      <c r="B540" s="93" t="s">
        <v>1082</v>
      </c>
      <c r="C540" s="80" t="s">
        <v>537</v>
      </c>
      <c r="D540" s="80" t="s">
        <v>628</v>
      </c>
      <c r="E540" s="81" t="s">
        <v>641</v>
      </c>
      <c r="F540" s="81" t="s">
        <v>759</v>
      </c>
      <c r="G540" s="80"/>
      <c r="H540" s="82">
        <f>H541</f>
        <v>5453000</v>
      </c>
      <c r="I540" s="71">
        <f t="shared" si="26"/>
        <v>0</v>
      </c>
      <c r="J540" s="71">
        <f t="shared" si="25"/>
        <v>5453000</v>
      </c>
      <c r="K540" s="82">
        <f t="shared" si="26"/>
        <v>5453000</v>
      </c>
      <c r="L540" s="71">
        <f t="shared" si="26"/>
        <v>0</v>
      </c>
      <c r="M540" s="71">
        <f t="shared" si="24"/>
        <v>5453000</v>
      </c>
    </row>
    <row r="541" spans="2:13" ht="48">
      <c r="B541" s="93" t="s">
        <v>857</v>
      </c>
      <c r="C541" s="80" t="s">
        <v>537</v>
      </c>
      <c r="D541" s="80" t="s">
        <v>628</v>
      </c>
      <c r="E541" s="81" t="s">
        <v>641</v>
      </c>
      <c r="F541" s="81" t="s">
        <v>1074</v>
      </c>
      <c r="G541" s="80"/>
      <c r="H541" s="82">
        <f>H542</f>
        <v>5453000</v>
      </c>
      <c r="I541" s="71">
        <f t="shared" si="26"/>
        <v>0</v>
      </c>
      <c r="J541" s="71">
        <f t="shared" si="25"/>
        <v>5453000</v>
      </c>
      <c r="K541" s="82">
        <f t="shared" si="26"/>
        <v>5453000</v>
      </c>
      <c r="L541" s="71">
        <f t="shared" si="26"/>
        <v>0</v>
      </c>
      <c r="M541" s="71">
        <f t="shared" si="24"/>
        <v>5453000</v>
      </c>
    </row>
    <row r="542" spans="2:13">
      <c r="B542" s="93" t="s">
        <v>773</v>
      </c>
      <c r="C542" s="80" t="s">
        <v>537</v>
      </c>
      <c r="D542" s="80" t="s">
        <v>628</v>
      </c>
      <c r="E542" s="81" t="s">
        <v>641</v>
      </c>
      <c r="F542" s="81" t="s">
        <v>1074</v>
      </c>
      <c r="G542" s="80">
        <v>300</v>
      </c>
      <c r="H542" s="82">
        <v>5453000</v>
      </c>
      <c r="I542" s="71"/>
      <c r="J542" s="71">
        <f t="shared" si="25"/>
        <v>5453000</v>
      </c>
      <c r="K542" s="82">
        <v>5453000</v>
      </c>
      <c r="L542" s="71">
        <v>0</v>
      </c>
      <c r="M542" s="71">
        <f t="shared" si="24"/>
        <v>5453000</v>
      </c>
    </row>
    <row r="543" spans="2:13" ht="20.399999999999999">
      <c r="B543" s="76" t="s">
        <v>568</v>
      </c>
      <c r="C543" s="77" t="s">
        <v>567</v>
      </c>
      <c r="D543" s="78"/>
      <c r="E543" s="78"/>
      <c r="F543" s="78"/>
      <c r="G543" s="78"/>
      <c r="H543" s="79">
        <f>H545+H562+H599+H604+H572+H577+H593+H557+H611+H568</f>
        <v>30548420</v>
      </c>
      <c r="I543" s="79">
        <f>I545+I562+I599+I604+I572+I577+I593+I557+I611+I568</f>
        <v>0</v>
      </c>
      <c r="J543" s="79">
        <f>H543+I543</f>
        <v>30548420</v>
      </c>
      <c r="K543" s="79">
        <f>K545+K562+K599+K604+K572+K577+K593+K557+K611+K568</f>
        <v>30548420</v>
      </c>
      <c r="L543" s="79">
        <f>L545+L562+L599+L604+L572+L577+L593+L557+L611+L568</f>
        <v>0</v>
      </c>
      <c r="M543" s="79">
        <f>K543+L543</f>
        <v>30548420</v>
      </c>
    </row>
    <row r="544" spans="2:13">
      <c r="B544" s="93" t="s">
        <v>954</v>
      </c>
      <c r="C544" s="80" t="s">
        <v>567</v>
      </c>
      <c r="D544" s="80" t="s">
        <v>638</v>
      </c>
      <c r="E544" s="81"/>
      <c r="F544" s="81"/>
      <c r="G544" s="80"/>
      <c r="H544" s="82">
        <f>H545+H557</f>
        <v>6147920</v>
      </c>
      <c r="I544" s="71">
        <f>I545+I557</f>
        <v>0</v>
      </c>
      <c r="J544" s="71">
        <f>H544+I544</f>
        <v>6147920</v>
      </c>
      <c r="K544" s="82">
        <f>K545+K557</f>
        <v>6147920</v>
      </c>
      <c r="L544" s="71">
        <f>L545+L557</f>
        <v>0</v>
      </c>
      <c r="M544" s="71">
        <f>K544+L544</f>
        <v>6147920</v>
      </c>
    </row>
    <row r="545" spans="2:13" ht="24">
      <c r="B545" s="93" t="s">
        <v>570</v>
      </c>
      <c r="C545" s="80" t="s">
        <v>567</v>
      </c>
      <c r="D545" s="80" t="s">
        <v>638</v>
      </c>
      <c r="E545" s="81" t="s">
        <v>642</v>
      </c>
      <c r="F545" s="81"/>
      <c r="G545" s="80"/>
      <c r="H545" s="82">
        <f>H546+H549</f>
        <v>6147920</v>
      </c>
      <c r="I545" s="71">
        <f>I546+I549</f>
        <v>0</v>
      </c>
      <c r="J545" s="71">
        <f t="shared" ref="J545:J616" si="27">H545+I545</f>
        <v>6147920</v>
      </c>
      <c r="K545" s="82">
        <f>K546+K549</f>
        <v>6147920</v>
      </c>
      <c r="L545" s="71">
        <f>L546+L549</f>
        <v>0</v>
      </c>
      <c r="M545" s="71">
        <f t="shared" ref="M545:M608" si="28">K545+L545</f>
        <v>6147920</v>
      </c>
    </row>
    <row r="546" spans="2:13" ht="24">
      <c r="B546" s="93" t="s">
        <v>911</v>
      </c>
      <c r="C546" s="80" t="s">
        <v>567</v>
      </c>
      <c r="D546" s="80" t="s">
        <v>638</v>
      </c>
      <c r="E546" s="81" t="s">
        <v>642</v>
      </c>
      <c r="F546" s="81" t="s">
        <v>763</v>
      </c>
      <c r="G546" s="80"/>
      <c r="H546" s="82">
        <f>H547</f>
        <v>455000</v>
      </c>
      <c r="I546" s="71">
        <f>I547</f>
        <v>0</v>
      </c>
      <c r="J546" s="71">
        <f t="shared" si="27"/>
        <v>455000</v>
      </c>
      <c r="K546" s="82">
        <f>K547</f>
        <v>455000</v>
      </c>
      <c r="L546" s="71">
        <f>L547</f>
        <v>0</v>
      </c>
      <c r="M546" s="71">
        <f t="shared" si="28"/>
        <v>455000</v>
      </c>
    </row>
    <row r="547" spans="2:13" ht="24">
      <c r="B547" s="93" t="s">
        <v>912</v>
      </c>
      <c r="C547" s="80" t="s">
        <v>567</v>
      </c>
      <c r="D547" s="80" t="s">
        <v>638</v>
      </c>
      <c r="E547" s="81" t="s">
        <v>642</v>
      </c>
      <c r="F547" s="81" t="s">
        <v>726</v>
      </c>
      <c r="G547" s="80"/>
      <c r="H547" s="82">
        <f>H548</f>
        <v>455000</v>
      </c>
      <c r="I547" s="71">
        <f>I548</f>
        <v>0</v>
      </c>
      <c r="J547" s="71">
        <f t="shared" si="27"/>
        <v>455000</v>
      </c>
      <c r="K547" s="82">
        <f>K548</f>
        <v>455000</v>
      </c>
      <c r="L547" s="71">
        <f>L548</f>
        <v>0</v>
      </c>
      <c r="M547" s="71">
        <f t="shared" si="28"/>
        <v>455000</v>
      </c>
    </row>
    <row r="548" spans="2:13" ht="24">
      <c r="B548" s="93" t="s">
        <v>768</v>
      </c>
      <c r="C548" s="80" t="s">
        <v>567</v>
      </c>
      <c r="D548" s="80" t="s">
        <v>638</v>
      </c>
      <c r="E548" s="81" t="s">
        <v>642</v>
      </c>
      <c r="F548" s="81" t="s">
        <v>726</v>
      </c>
      <c r="G548" s="80">
        <v>200</v>
      </c>
      <c r="H548" s="82">
        <v>455000</v>
      </c>
      <c r="I548" s="71"/>
      <c r="J548" s="71">
        <f t="shared" si="27"/>
        <v>455000</v>
      </c>
      <c r="K548" s="82">
        <v>455000</v>
      </c>
      <c r="L548" s="71">
        <v>0</v>
      </c>
      <c r="M548" s="71">
        <f t="shared" si="28"/>
        <v>455000</v>
      </c>
    </row>
    <row r="549" spans="2:13" ht="36">
      <c r="B549" s="93" t="s">
        <v>913</v>
      </c>
      <c r="C549" s="80" t="s">
        <v>567</v>
      </c>
      <c r="D549" s="80" t="s">
        <v>638</v>
      </c>
      <c r="E549" s="81" t="s">
        <v>642</v>
      </c>
      <c r="F549" s="81" t="s">
        <v>802</v>
      </c>
      <c r="G549" s="80"/>
      <c r="H549" s="82">
        <f>H550</f>
        <v>5692920</v>
      </c>
      <c r="I549" s="71">
        <f>I550</f>
        <v>0</v>
      </c>
      <c r="J549" s="71">
        <f t="shared" si="27"/>
        <v>5692920</v>
      </c>
      <c r="K549" s="82">
        <f>K550</f>
        <v>5692920</v>
      </c>
      <c r="L549" s="71">
        <f>L550</f>
        <v>0</v>
      </c>
      <c r="M549" s="71">
        <f t="shared" si="28"/>
        <v>5692920</v>
      </c>
    </row>
    <row r="550" spans="2:13" ht="24">
      <c r="B550" s="93" t="s">
        <v>914</v>
      </c>
      <c r="C550" s="80" t="s">
        <v>567</v>
      </c>
      <c r="D550" s="80" t="s">
        <v>638</v>
      </c>
      <c r="E550" s="81" t="s">
        <v>642</v>
      </c>
      <c r="F550" s="81" t="s">
        <v>801</v>
      </c>
      <c r="G550" s="80"/>
      <c r="H550" s="82">
        <f>H551+H553</f>
        <v>5692920</v>
      </c>
      <c r="I550" s="71">
        <f>I551+I553</f>
        <v>0</v>
      </c>
      <c r="J550" s="71">
        <f t="shared" si="27"/>
        <v>5692920</v>
      </c>
      <c r="K550" s="82">
        <f>K551+K553</f>
        <v>5692920</v>
      </c>
      <c r="L550" s="71">
        <f>L551+L553</f>
        <v>0</v>
      </c>
      <c r="M550" s="71">
        <f t="shared" si="28"/>
        <v>5692920</v>
      </c>
    </row>
    <row r="551" spans="2:13" ht="24">
      <c r="B551" s="93" t="s">
        <v>915</v>
      </c>
      <c r="C551" s="80" t="s">
        <v>567</v>
      </c>
      <c r="D551" s="80" t="s">
        <v>638</v>
      </c>
      <c r="E551" s="81" t="s">
        <v>642</v>
      </c>
      <c r="F551" s="81" t="s">
        <v>800</v>
      </c>
      <c r="G551" s="80"/>
      <c r="H551" s="82">
        <f>H552</f>
        <v>4109150</v>
      </c>
      <c r="I551" s="71">
        <f>I552</f>
        <v>0</v>
      </c>
      <c r="J551" s="71">
        <f t="shared" si="27"/>
        <v>4109150</v>
      </c>
      <c r="K551" s="82">
        <f>K552</f>
        <v>4109150</v>
      </c>
      <c r="L551" s="71">
        <f>L552</f>
        <v>0</v>
      </c>
      <c r="M551" s="71">
        <f t="shared" si="28"/>
        <v>4109150</v>
      </c>
    </row>
    <row r="552" spans="2:13" ht="48">
      <c r="B552" s="93" t="s">
        <v>767</v>
      </c>
      <c r="C552" s="80" t="s">
        <v>567</v>
      </c>
      <c r="D552" s="80" t="s">
        <v>638</v>
      </c>
      <c r="E552" s="81" t="s">
        <v>642</v>
      </c>
      <c r="F552" s="81" t="s">
        <v>800</v>
      </c>
      <c r="G552" s="80">
        <v>100</v>
      </c>
      <c r="H552" s="82">
        <v>4109150</v>
      </c>
      <c r="I552" s="71"/>
      <c r="J552" s="71">
        <f t="shared" si="27"/>
        <v>4109150</v>
      </c>
      <c r="K552" s="82">
        <v>4109150</v>
      </c>
      <c r="L552" s="71">
        <v>0</v>
      </c>
      <c r="M552" s="71">
        <f t="shared" si="28"/>
        <v>4109150</v>
      </c>
    </row>
    <row r="553" spans="2:13" ht="24">
      <c r="B553" s="93" t="s">
        <v>916</v>
      </c>
      <c r="C553" s="80" t="s">
        <v>567</v>
      </c>
      <c r="D553" s="80" t="s">
        <v>638</v>
      </c>
      <c r="E553" s="81" t="s">
        <v>642</v>
      </c>
      <c r="F553" s="81" t="s">
        <v>799</v>
      </c>
      <c r="G553" s="80"/>
      <c r="H553" s="82">
        <f>H554+H555+H556</f>
        <v>1583770</v>
      </c>
      <c r="I553" s="71">
        <f>I554+I555+I556</f>
        <v>0</v>
      </c>
      <c r="J553" s="71">
        <f t="shared" si="27"/>
        <v>1583770</v>
      </c>
      <c r="K553" s="82">
        <f>K554+K555+K556</f>
        <v>1583770</v>
      </c>
      <c r="L553" s="71">
        <f>L554+L555+L556</f>
        <v>0</v>
      </c>
      <c r="M553" s="71">
        <f t="shared" si="28"/>
        <v>1583770</v>
      </c>
    </row>
    <row r="554" spans="2:13" ht="48">
      <c r="B554" s="93" t="s">
        <v>767</v>
      </c>
      <c r="C554" s="80" t="s">
        <v>567</v>
      </c>
      <c r="D554" s="80" t="s">
        <v>638</v>
      </c>
      <c r="E554" s="81" t="s">
        <v>642</v>
      </c>
      <c r="F554" s="81" t="s">
        <v>799</v>
      </c>
      <c r="G554" s="80">
        <v>100</v>
      </c>
      <c r="H554" s="82">
        <v>1341370</v>
      </c>
      <c r="I554" s="71"/>
      <c r="J554" s="71">
        <f t="shared" si="27"/>
        <v>1341370</v>
      </c>
      <c r="K554" s="82">
        <v>1341370</v>
      </c>
      <c r="L554" s="71">
        <v>0</v>
      </c>
      <c r="M554" s="71">
        <f t="shared" si="28"/>
        <v>1341370</v>
      </c>
    </row>
    <row r="555" spans="2:13" ht="24">
      <c r="B555" s="93" t="s">
        <v>768</v>
      </c>
      <c r="C555" s="80" t="s">
        <v>567</v>
      </c>
      <c r="D555" s="80" t="s">
        <v>638</v>
      </c>
      <c r="E555" s="81" t="s">
        <v>642</v>
      </c>
      <c r="F555" s="81" t="s">
        <v>799</v>
      </c>
      <c r="G555" s="80">
        <v>200</v>
      </c>
      <c r="H555" s="82">
        <v>228400</v>
      </c>
      <c r="I555" s="71"/>
      <c r="J555" s="71">
        <f t="shared" si="27"/>
        <v>228400</v>
      </c>
      <c r="K555" s="82">
        <v>228400</v>
      </c>
      <c r="L555" s="71">
        <v>0</v>
      </c>
      <c r="M555" s="71">
        <f t="shared" si="28"/>
        <v>228400</v>
      </c>
    </row>
    <row r="556" spans="2:13">
      <c r="B556" s="93" t="s">
        <v>771</v>
      </c>
      <c r="C556" s="80" t="s">
        <v>567</v>
      </c>
      <c r="D556" s="80" t="s">
        <v>638</v>
      </c>
      <c r="E556" s="81" t="s">
        <v>642</v>
      </c>
      <c r="F556" s="81" t="s">
        <v>799</v>
      </c>
      <c r="G556" s="80">
        <v>800</v>
      </c>
      <c r="H556" s="82">
        <v>14000</v>
      </c>
      <c r="I556" s="71"/>
      <c r="J556" s="71">
        <f t="shared" si="27"/>
        <v>14000</v>
      </c>
      <c r="K556" s="82">
        <v>14000</v>
      </c>
      <c r="L556" s="71">
        <v>0</v>
      </c>
      <c r="M556" s="71">
        <f t="shared" si="28"/>
        <v>14000</v>
      </c>
    </row>
    <row r="557" spans="2:13" s="64" customFormat="1" hidden="1">
      <c r="B557" s="93" t="s">
        <v>446</v>
      </c>
      <c r="C557" s="69" t="s">
        <v>567</v>
      </c>
      <c r="D557" s="69" t="s">
        <v>638</v>
      </c>
      <c r="E557" s="70">
        <v>13</v>
      </c>
      <c r="F557" s="70"/>
      <c r="G557" s="69"/>
      <c r="H557" s="71">
        <f>H558</f>
        <v>0</v>
      </c>
      <c r="I557" s="71">
        <f t="shared" ref="I557:L559" si="29">I558</f>
        <v>0</v>
      </c>
      <c r="J557" s="71">
        <f t="shared" si="27"/>
        <v>0</v>
      </c>
      <c r="K557" s="71">
        <f t="shared" si="29"/>
        <v>0</v>
      </c>
      <c r="L557" s="71">
        <f t="shared" si="29"/>
        <v>0</v>
      </c>
      <c r="M557" s="71">
        <f t="shared" si="28"/>
        <v>0</v>
      </c>
    </row>
    <row r="558" spans="2:13" s="64" customFormat="1" ht="24" hidden="1">
      <c r="B558" s="93" t="s">
        <v>897</v>
      </c>
      <c r="C558" s="69" t="s">
        <v>567</v>
      </c>
      <c r="D558" s="69" t="s">
        <v>638</v>
      </c>
      <c r="E558" s="70">
        <v>13</v>
      </c>
      <c r="F558" s="70" t="s">
        <v>740</v>
      </c>
      <c r="G558" s="69"/>
      <c r="H558" s="71">
        <f>H559</f>
        <v>0</v>
      </c>
      <c r="I558" s="71">
        <f t="shared" si="29"/>
        <v>0</v>
      </c>
      <c r="J558" s="71">
        <f t="shared" si="27"/>
        <v>0</v>
      </c>
      <c r="K558" s="71">
        <f t="shared" si="29"/>
        <v>0</v>
      </c>
      <c r="L558" s="71">
        <f t="shared" si="29"/>
        <v>0</v>
      </c>
      <c r="M558" s="71">
        <f t="shared" si="28"/>
        <v>0</v>
      </c>
    </row>
    <row r="559" spans="2:13" s="64" customFormat="1" hidden="1">
      <c r="B559" s="93" t="s">
        <v>898</v>
      </c>
      <c r="C559" s="69" t="s">
        <v>567</v>
      </c>
      <c r="D559" s="69" t="s">
        <v>638</v>
      </c>
      <c r="E559" s="70">
        <v>13</v>
      </c>
      <c r="F559" s="70" t="s">
        <v>670</v>
      </c>
      <c r="G559" s="69"/>
      <c r="H559" s="71">
        <f>H560</f>
        <v>0</v>
      </c>
      <c r="I559" s="71">
        <f t="shared" si="29"/>
        <v>0</v>
      </c>
      <c r="J559" s="71">
        <f t="shared" si="27"/>
        <v>0</v>
      </c>
      <c r="K559" s="71">
        <f t="shared" si="29"/>
        <v>0</v>
      </c>
      <c r="L559" s="71">
        <f t="shared" si="29"/>
        <v>0</v>
      </c>
      <c r="M559" s="71">
        <f t="shared" si="28"/>
        <v>0</v>
      </c>
    </row>
    <row r="560" spans="2:13" s="64" customFormat="1" ht="24" hidden="1">
      <c r="B560" s="93" t="s">
        <v>768</v>
      </c>
      <c r="C560" s="69" t="s">
        <v>567</v>
      </c>
      <c r="D560" s="69" t="s">
        <v>638</v>
      </c>
      <c r="E560" s="70">
        <v>13</v>
      </c>
      <c r="F560" s="70" t="s">
        <v>670</v>
      </c>
      <c r="G560" s="69" t="s">
        <v>976</v>
      </c>
      <c r="H560" s="71">
        <v>0</v>
      </c>
      <c r="I560" s="71"/>
      <c r="J560" s="71">
        <f t="shared" si="27"/>
        <v>0</v>
      </c>
      <c r="K560" s="71">
        <v>0</v>
      </c>
      <c r="L560" s="71">
        <v>0</v>
      </c>
      <c r="M560" s="71">
        <f t="shared" si="28"/>
        <v>0</v>
      </c>
    </row>
    <row r="561" spans="2:13">
      <c r="B561" s="93" t="s">
        <v>955</v>
      </c>
      <c r="C561" s="80" t="s">
        <v>567</v>
      </c>
      <c r="D561" s="80" t="s">
        <v>639</v>
      </c>
      <c r="E561" s="81"/>
      <c r="F561" s="81"/>
      <c r="G561" s="80"/>
      <c r="H561" s="82">
        <f>H562</f>
        <v>542700</v>
      </c>
      <c r="I561" s="71">
        <f>I562</f>
        <v>0</v>
      </c>
      <c r="J561" s="71">
        <f t="shared" si="27"/>
        <v>542700</v>
      </c>
      <c r="K561" s="82">
        <f>K562</f>
        <v>542700</v>
      </c>
      <c r="L561" s="71">
        <f>L562</f>
        <v>0</v>
      </c>
      <c r="M561" s="71">
        <f t="shared" si="28"/>
        <v>542700</v>
      </c>
    </row>
    <row r="562" spans="2:13">
      <c r="B562" s="93" t="s">
        <v>395</v>
      </c>
      <c r="C562" s="80" t="s">
        <v>567</v>
      </c>
      <c r="D562" s="80" t="s">
        <v>639</v>
      </c>
      <c r="E562" s="81" t="s">
        <v>640</v>
      </c>
      <c r="F562" s="81"/>
      <c r="G562" s="80"/>
      <c r="H562" s="82">
        <f>H564</f>
        <v>542700</v>
      </c>
      <c r="I562" s="71">
        <f>I564</f>
        <v>0</v>
      </c>
      <c r="J562" s="71">
        <f t="shared" si="27"/>
        <v>542700</v>
      </c>
      <c r="K562" s="82">
        <f>K564</f>
        <v>542700</v>
      </c>
      <c r="L562" s="71">
        <f>L564</f>
        <v>0</v>
      </c>
      <c r="M562" s="71">
        <f t="shared" si="28"/>
        <v>542700</v>
      </c>
    </row>
    <row r="563" spans="2:13">
      <c r="B563" s="93" t="s">
        <v>810</v>
      </c>
      <c r="C563" s="80" t="s">
        <v>567</v>
      </c>
      <c r="D563" s="80" t="s">
        <v>639</v>
      </c>
      <c r="E563" s="81" t="s">
        <v>640</v>
      </c>
      <c r="F563" s="81" t="s">
        <v>785</v>
      </c>
      <c r="G563" s="80"/>
      <c r="H563" s="82">
        <f>H564</f>
        <v>542700</v>
      </c>
      <c r="I563" s="71">
        <f>I564</f>
        <v>0</v>
      </c>
      <c r="J563" s="71">
        <f t="shared" si="27"/>
        <v>542700</v>
      </c>
      <c r="K563" s="82">
        <f>K564</f>
        <v>542700</v>
      </c>
      <c r="L563" s="71">
        <f>L564</f>
        <v>0</v>
      </c>
      <c r="M563" s="71">
        <f t="shared" si="28"/>
        <v>542700</v>
      </c>
    </row>
    <row r="564" spans="2:13" ht="24">
      <c r="B564" s="93" t="s">
        <v>950</v>
      </c>
      <c r="C564" s="80" t="s">
        <v>567</v>
      </c>
      <c r="D564" s="80" t="s">
        <v>639</v>
      </c>
      <c r="E564" s="81" t="s">
        <v>640</v>
      </c>
      <c r="F564" s="81" t="s">
        <v>727</v>
      </c>
      <c r="G564" s="80"/>
      <c r="H564" s="82">
        <f>H565</f>
        <v>542700</v>
      </c>
      <c r="I564" s="71">
        <f>I565</f>
        <v>0</v>
      </c>
      <c r="J564" s="71">
        <f t="shared" si="27"/>
        <v>542700</v>
      </c>
      <c r="K564" s="82">
        <f>K565</f>
        <v>542700</v>
      </c>
      <c r="L564" s="71">
        <f>L565</f>
        <v>0</v>
      </c>
      <c r="M564" s="71">
        <f t="shared" si="28"/>
        <v>542700</v>
      </c>
    </row>
    <row r="565" spans="2:13">
      <c r="B565" s="93" t="s">
        <v>770</v>
      </c>
      <c r="C565" s="80" t="s">
        <v>567</v>
      </c>
      <c r="D565" s="80" t="s">
        <v>639</v>
      </c>
      <c r="E565" s="81" t="s">
        <v>640</v>
      </c>
      <c r="F565" s="81" t="s">
        <v>727</v>
      </c>
      <c r="G565" s="80">
        <v>500</v>
      </c>
      <c r="H565" s="82">
        <v>542700</v>
      </c>
      <c r="I565" s="71"/>
      <c r="J565" s="71">
        <f t="shared" si="27"/>
        <v>542700</v>
      </c>
      <c r="K565" s="82">
        <v>542700</v>
      </c>
      <c r="L565" s="71">
        <v>0</v>
      </c>
      <c r="M565" s="71">
        <f t="shared" si="28"/>
        <v>542700</v>
      </c>
    </row>
    <row r="566" spans="2:13" s="64" customFormat="1" hidden="1">
      <c r="B566" s="93" t="s">
        <v>999</v>
      </c>
      <c r="C566" s="69" t="s">
        <v>567</v>
      </c>
      <c r="D566" s="69" t="s">
        <v>641</v>
      </c>
      <c r="E566" s="70"/>
      <c r="F566" s="70"/>
      <c r="G566" s="69"/>
      <c r="H566" s="71">
        <f>H568</f>
        <v>0</v>
      </c>
      <c r="I566" s="71">
        <f>I568</f>
        <v>0</v>
      </c>
      <c r="J566" s="71">
        <f t="shared" si="27"/>
        <v>0</v>
      </c>
      <c r="K566" s="71">
        <f>K568</f>
        <v>0</v>
      </c>
      <c r="L566" s="71">
        <f>L568</f>
        <v>0</v>
      </c>
      <c r="M566" s="71">
        <f t="shared" si="28"/>
        <v>0</v>
      </c>
    </row>
    <row r="567" spans="2:13" s="64" customFormat="1" hidden="1">
      <c r="B567" s="93" t="s">
        <v>629</v>
      </c>
      <c r="C567" s="69" t="s">
        <v>567</v>
      </c>
      <c r="D567" s="69" t="s">
        <v>641</v>
      </c>
      <c r="E567" s="69" t="s">
        <v>645</v>
      </c>
      <c r="F567" s="70"/>
      <c r="G567" s="69"/>
      <c r="H567" s="71">
        <f>H568</f>
        <v>0</v>
      </c>
      <c r="I567" s="71">
        <f>I568</f>
        <v>0</v>
      </c>
      <c r="J567" s="71">
        <f t="shared" si="27"/>
        <v>0</v>
      </c>
      <c r="K567" s="71">
        <f>K568</f>
        <v>0</v>
      </c>
      <c r="L567" s="71">
        <f>L568</f>
        <v>0</v>
      </c>
      <c r="M567" s="71">
        <f t="shared" si="28"/>
        <v>0</v>
      </c>
    </row>
    <row r="568" spans="2:13" s="64" customFormat="1" hidden="1">
      <c r="B568" s="93" t="s">
        <v>936</v>
      </c>
      <c r="C568" s="69" t="s">
        <v>567</v>
      </c>
      <c r="D568" s="69" t="s">
        <v>641</v>
      </c>
      <c r="E568" s="69" t="s">
        <v>645</v>
      </c>
      <c r="F568" s="70" t="s">
        <v>744</v>
      </c>
      <c r="G568" s="69"/>
      <c r="H568" s="71">
        <f>H569</f>
        <v>0</v>
      </c>
      <c r="I568" s="71">
        <f t="shared" ref="I568:L569" si="30">I569</f>
        <v>0</v>
      </c>
      <c r="J568" s="71">
        <f t="shared" si="27"/>
        <v>0</v>
      </c>
      <c r="K568" s="71">
        <f t="shared" si="30"/>
        <v>0</v>
      </c>
      <c r="L568" s="71">
        <f t="shared" si="30"/>
        <v>0</v>
      </c>
      <c r="M568" s="71">
        <f t="shared" si="28"/>
        <v>0</v>
      </c>
    </row>
    <row r="569" spans="2:13" s="64" customFormat="1" ht="24" hidden="1">
      <c r="B569" s="93" t="s">
        <v>937</v>
      </c>
      <c r="C569" s="69" t="s">
        <v>567</v>
      </c>
      <c r="D569" s="69" t="s">
        <v>641</v>
      </c>
      <c r="E569" s="69" t="s">
        <v>645</v>
      </c>
      <c r="F569" s="70" t="s">
        <v>684</v>
      </c>
      <c r="G569" s="69"/>
      <c r="H569" s="71">
        <f>H570</f>
        <v>0</v>
      </c>
      <c r="I569" s="71">
        <f t="shared" si="30"/>
        <v>0</v>
      </c>
      <c r="J569" s="71">
        <f t="shared" si="27"/>
        <v>0</v>
      </c>
      <c r="K569" s="71">
        <f t="shared" si="30"/>
        <v>0</v>
      </c>
      <c r="L569" s="71">
        <f t="shared" si="30"/>
        <v>0</v>
      </c>
      <c r="M569" s="71">
        <f t="shared" si="28"/>
        <v>0</v>
      </c>
    </row>
    <row r="570" spans="2:13" s="64" customFormat="1" hidden="1">
      <c r="B570" s="93" t="s">
        <v>770</v>
      </c>
      <c r="C570" s="69" t="s">
        <v>567</v>
      </c>
      <c r="D570" s="69" t="s">
        <v>641</v>
      </c>
      <c r="E570" s="69" t="s">
        <v>645</v>
      </c>
      <c r="F570" s="70" t="s">
        <v>684</v>
      </c>
      <c r="G570" s="69" t="s">
        <v>413</v>
      </c>
      <c r="H570" s="71">
        <v>0</v>
      </c>
      <c r="I570" s="71"/>
      <c r="J570" s="71">
        <f t="shared" si="27"/>
        <v>0</v>
      </c>
      <c r="K570" s="71">
        <v>0</v>
      </c>
      <c r="L570" s="71">
        <v>0</v>
      </c>
      <c r="M570" s="71">
        <f t="shared" si="28"/>
        <v>0</v>
      </c>
    </row>
    <row r="571" spans="2:13" hidden="1">
      <c r="B571" s="93" t="s">
        <v>959</v>
      </c>
      <c r="C571" s="80" t="s">
        <v>567</v>
      </c>
      <c r="D571" s="80" t="s">
        <v>647</v>
      </c>
      <c r="E571" s="81"/>
      <c r="F571" s="81"/>
      <c r="G571" s="80"/>
      <c r="H571" s="82">
        <f>H572+H577</f>
        <v>0</v>
      </c>
      <c r="I571" s="71">
        <f>I572+I577</f>
        <v>0</v>
      </c>
      <c r="J571" s="71">
        <f t="shared" si="27"/>
        <v>0</v>
      </c>
      <c r="K571" s="82">
        <f>K572+K577</f>
        <v>0</v>
      </c>
      <c r="L571" s="71">
        <f>L572+L577</f>
        <v>0</v>
      </c>
      <c r="M571" s="71">
        <f t="shared" si="28"/>
        <v>0</v>
      </c>
    </row>
    <row r="572" spans="2:13" hidden="1">
      <c r="B572" s="93" t="s">
        <v>576</v>
      </c>
      <c r="C572" s="80" t="s">
        <v>567</v>
      </c>
      <c r="D572" s="80" t="s">
        <v>647</v>
      </c>
      <c r="E572" s="81" t="s">
        <v>639</v>
      </c>
      <c r="F572" s="81"/>
      <c r="G572" s="80"/>
      <c r="H572" s="82">
        <f>H574</f>
        <v>0</v>
      </c>
      <c r="I572" s="71">
        <f>I574</f>
        <v>0</v>
      </c>
      <c r="J572" s="71">
        <f t="shared" si="27"/>
        <v>0</v>
      </c>
      <c r="K572" s="82">
        <f>K574</f>
        <v>0</v>
      </c>
      <c r="L572" s="71">
        <f>L574</f>
        <v>0</v>
      </c>
      <c r="M572" s="71">
        <f t="shared" si="28"/>
        <v>0</v>
      </c>
    </row>
    <row r="573" spans="2:13" ht="24" hidden="1">
      <c r="B573" s="93" t="s">
        <v>922</v>
      </c>
      <c r="C573" s="80" t="s">
        <v>567</v>
      </c>
      <c r="D573" s="80" t="s">
        <v>647</v>
      </c>
      <c r="E573" s="81" t="s">
        <v>639</v>
      </c>
      <c r="F573" s="81" t="s">
        <v>747</v>
      </c>
      <c r="G573" s="80"/>
      <c r="H573" s="82">
        <f>H574</f>
        <v>0</v>
      </c>
      <c r="I573" s="71">
        <f t="shared" ref="I573:L575" si="31">I574</f>
        <v>0</v>
      </c>
      <c r="J573" s="71">
        <f t="shared" si="27"/>
        <v>0</v>
      </c>
      <c r="K573" s="82">
        <f t="shared" si="31"/>
        <v>0</v>
      </c>
      <c r="L573" s="71">
        <f t="shared" si="31"/>
        <v>0</v>
      </c>
      <c r="M573" s="71">
        <f t="shared" si="28"/>
        <v>0</v>
      </c>
    </row>
    <row r="574" spans="2:13" hidden="1">
      <c r="B574" s="93" t="s">
        <v>923</v>
      </c>
      <c r="C574" s="80" t="s">
        <v>567</v>
      </c>
      <c r="D574" s="80" t="s">
        <v>647</v>
      </c>
      <c r="E574" s="81" t="s">
        <v>639</v>
      </c>
      <c r="F574" s="81" t="s">
        <v>688</v>
      </c>
      <c r="G574" s="80"/>
      <c r="H574" s="82">
        <f>H575</f>
        <v>0</v>
      </c>
      <c r="I574" s="71">
        <f t="shared" si="31"/>
        <v>0</v>
      </c>
      <c r="J574" s="71">
        <f t="shared" si="27"/>
        <v>0</v>
      </c>
      <c r="K574" s="82">
        <f t="shared" si="31"/>
        <v>0</v>
      </c>
      <c r="L574" s="71">
        <f t="shared" si="31"/>
        <v>0</v>
      </c>
      <c r="M574" s="71">
        <f t="shared" si="28"/>
        <v>0</v>
      </c>
    </row>
    <row r="575" spans="2:13" ht="36" hidden="1">
      <c r="B575" s="93" t="s">
        <v>924</v>
      </c>
      <c r="C575" s="80" t="s">
        <v>567</v>
      </c>
      <c r="D575" s="80" t="s">
        <v>647</v>
      </c>
      <c r="E575" s="81" t="s">
        <v>639</v>
      </c>
      <c r="F575" s="81" t="s">
        <v>728</v>
      </c>
      <c r="G575" s="80"/>
      <c r="H575" s="82">
        <f>H576</f>
        <v>0</v>
      </c>
      <c r="I575" s="71">
        <f t="shared" si="31"/>
        <v>0</v>
      </c>
      <c r="J575" s="71">
        <f t="shared" si="27"/>
        <v>0</v>
      </c>
      <c r="K575" s="82">
        <f t="shared" si="31"/>
        <v>0</v>
      </c>
      <c r="L575" s="71">
        <f t="shared" si="31"/>
        <v>0</v>
      </c>
      <c r="M575" s="71">
        <f t="shared" si="28"/>
        <v>0</v>
      </c>
    </row>
    <row r="576" spans="2:13" hidden="1">
      <c r="B576" s="93" t="s">
        <v>770</v>
      </c>
      <c r="C576" s="80" t="s">
        <v>567</v>
      </c>
      <c r="D576" s="80" t="s">
        <v>647</v>
      </c>
      <c r="E576" s="81" t="s">
        <v>639</v>
      </c>
      <c r="F576" s="81" t="s">
        <v>728</v>
      </c>
      <c r="G576" s="80">
        <v>500</v>
      </c>
      <c r="H576" s="82">
        <f>904668-904668</f>
        <v>0</v>
      </c>
      <c r="I576" s="71"/>
      <c r="J576" s="71">
        <f t="shared" si="27"/>
        <v>0</v>
      </c>
      <c r="K576" s="82">
        <f>904668-904668</f>
        <v>0</v>
      </c>
      <c r="L576" s="71">
        <v>0</v>
      </c>
      <c r="M576" s="71">
        <f t="shared" si="28"/>
        <v>0</v>
      </c>
    </row>
    <row r="577" spans="2:13" s="64" customFormat="1" hidden="1">
      <c r="B577" s="93" t="s">
        <v>583</v>
      </c>
      <c r="C577" s="69" t="s">
        <v>567</v>
      </c>
      <c r="D577" s="69" t="s">
        <v>647</v>
      </c>
      <c r="E577" s="70" t="s">
        <v>640</v>
      </c>
      <c r="F577" s="70"/>
      <c r="G577" s="69"/>
      <c r="H577" s="71">
        <f>H589+H583+H578</f>
        <v>0</v>
      </c>
      <c r="I577" s="71">
        <f>I589+I583+I578</f>
        <v>0</v>
      </c>
      <c r="J577" s="71">
        <f t="shared" si="27"/>
        <v>0</v>
      </c>
      <c r="K577" s="71">
        <f>K589+K583+K578</f>
        <v>0</v>
      </c>
      <c r="L577" s="71">
        <f>L589+L583+L578</f>
        <v>0</v>
      </c>
      <c r="M577" s="71">
        <f t="shared" si="28"/>
        <v>0</v>
      </c>
    </row>
    <row r="578" spans="2:13" s="64" customFormat="1" ht="24" hidden="1">
      <c r="B578" s="93" t="s">
        <v>1079</v>
      </c>
      <c r="C578" s="69" t="s">
        <v>567</v>
      </c>
      <c r="D578" s="69" t="s">
        <v>647</v>
      </c>
      <c r="E578" s="70" t="s">
        <v>640</v>
      </c>
      <c r="F578" s="70" t="s">
        <v>743</v>
      </c>
      <c r="G578" s="69"/>
      <c r="H578" s="71">
        <f>H579+H581</f>
        <v>0</v>
      </c>
      <c r="I578" s="71">
        <f>I579+I581</f>
        <v>0</v>
      </c>
      <c r="J578" s="71">
        <f t="shared" si="27"/>
        <v>0</v>
      </c>
      <c r="K578" s="71">
        <f>K579+K581</f>
        <v>0</v>
      </c>
      <c r="L578" s="71">
        <f>L579+L581</f>
        <v>0</v>
      </c>
      <c r="M578" s="71">
        <f t="shared" si="28"/>
        <v>0</v>
      </c>
    </row>
    <row r="579" spans="2:13" s="64" customFormat="1" ht="24" hidden="1">
      <c r="B579" s="93" t="s">
        <v>1054</v>
      </c>
      <c r="C579" s="69" t="s">
        <v>567</v>
      </c>
      <c r="D579" s="69" t="s">
        <v>647</v>
      </c>
      <c r="E579" s="70" t="s">
        <v>640</v>
      </c>
      <c r="F579" s="70" t="s">
        <v>1048</v>
      </c>
      <c r="G579" s="69"/>
      <c r="H579" s="71">
        <f>H580</f>
        <v>0</v>
      </c>
      <c r="I579" s="71">
        <f>I580</f>
        <v>0</v>
      </c>
      <c r="J579" s="71">
        <f t="shared" si="27"/>
        <v>0</v>
      </c>
      <c r="K579" s="71">
        <f>K580</f>
        <v>0</v>
      </c>
      <c r="L579" s="71">
        <f>L580</f>
        <v>0</v>
      </c>
      <c r="M579" s="71">
        <f t="shared" si="28"/>
        <v>0</v>
      </c>
    </row>
    <row r="580" spans="2:13" s="64" customFormat="1" hidden="1">
      <c r="B580" s="93" t="s">
        <v>770</v>
      </c>
      <c r="C580" s="69" t="s">
        <v>567</v>
      </c>
      <c r="D580" s="69" t="s">
        <v>647</v>
      </c>
      <c r="E580" s="70" t="s">
        <v>640</v>
      </c>
      <c r="F580" s="70" t="s">
        <v>1048</v>
      </c>
      <c r="G580" s="69" t="s">
        <v>413</v>
      </c>
      <c r="H580" s="71">
        <v>0</v>
      </c>
      <c r="I580" s="71"/>
      <c r="J580" s="71">
        <f t="shared" si="27"/>
        <v>0</v>
      </c>
      <c r="K580" s="71">
        <v>0</v>
      </c>
      <c r="L580" s="71">
        <v>0</v>
      </c>
      <c r="M580" s="71">
        <f t="shared" si="28"/>
        <v>0</v>
      </c>
    </row>
    <row r="581" spans="2:13" s="64" customFormat="1" ht="24" hidden="1">
      <c r="B581" s="93" t="s">
        <v>1054</v>
      </c>
      <c r="C581" s="69" t="s">
        <v>567</v>
      </c>
      <c r="D581" s="69" t="s">
        <v>647</v>
      </c>
      <c r="E581" s="70" t="s">
        <v>640</v>
      </c>
      <c r="F581" s="70" t="s">
        <v>1049</v>
      </c>
      <c r="G581" s="69"/>
      <c r="H581" s="71">
        <f>H582</f>
        <v>0</v>
      </c>
      <c r="I581" s="71">
        <f>I582</f>
        <v>0</v>
      </c>
      <c r="J581" s="71">
        <f t="shared" si="27"/>
        <v>0</v>
      </c>
      <c r="K581" s="71">
        <f>K582</f>
        <v>0</v>
      </c>
      <c r="L581" s="71">
        <f>L582</f>
        <v>0</v>
      </c>
      <c r="M581" s="71">
        <f t="shared" si="28"/>
        <v>0</v>
      </c>
    </row>
    <row r="582" spans="2:13" s="64" customFormat="1" hidden="1">
      <c r="B582" s="93" t="s">
        <v>770</v>
      </c>
      <c r="C582" s="69" t="s">
        <v>567</v>
      </c>
      <c r="D582" s="69" t="s">
        <v>647</v>
      </c>
      <c r="E582" s="70" t="s">
        <v>640</v>
      </c>
      <c r="F582" s="70" t="s">
        <v>1049</v>
      </c>
      <c r="G582" s="69" t="s">
        <v>413</v>
      </c>
      <c r="H582" s="71">
        <v>0</v>
      </c>
      <c r="I582" s="71"/>
      <c r="J582" s="71">
        <f t="shared" si="27"/>
        <v>0</v>
      </c>
      <c r="K582" s="71">
        <v>0</v>
      </c>
      <c r="L582" s="71">
        <v>0</v>
      </c>
      <c r="M582" s="71">
        <f t="shared" si="28"/>
        <v>0</v>
      </c>
    </row>
    <row r="583" spans="2:13" s="64" customFormat="1" ht="36" hidden="1">
      <c r="B583" s="93" t="s">
        <v>1034</v>
      </c>
      <c r="C583" s="69" t="s">
        <v>567</v>
      </c>
      <c r="D583" s="69" t="s">
        <v>647</v>
      </c>
      <c r="E583" s="70" t="s">
        <v>640</v>
      </c>
      <c r="F583" s="70" t="s">
        <v>765</v>
      </c>
      <c r="G583" s="69"/>
      <c r="H583" s="71">
        <f>H584+H586</f>
        <v>0</v>
      </c>
      <c r="I583" s="71">
        <f>I584+I586</f>
        <v>0</v>
      </c>
      <c r="J583" s="71">
        <f t="shared" si="27"/>
        <v>0</v>
      </c>
      <c r="K583" s="71">
        <f>K584+K586</f>
        <v>0</v>
      </c>
      <c r="L583" s="71">
        <f>L584+L586</f>
        <v>0</v>
      </c>
      <c r="M583" s="71">
        <f t="shared" si="28"/>
        <v>0</v>
      </c>
    </row>
    <row r="584" spans="2:13" s="64" customFormat="1" ht="24" hidden="1">
      <c r="B584" s="93" t="s">
        <v>1035</v>
      </c>
      <c r="C584" s="69" t="s">
        <v>567</v>
      </c>
      <c r="D584" s="69" t="s">
        <v>647</v>
      </c>
      <c r="E584" s="70" t="s">
        <v>640</v>
      </c>
      <c r="F584" s="70" t="s">
        <v>1024</v>
      </c>
      <c r="G584" s="69"/>
      <c r="H584" s="71">
        <f>H585</f>
        <v>0</v>
      </c>
      <c r="I584" s="71">
        <f>I585</f>
        <v>0</v>
      </c>
      <c r="J584" s="71">
        <f t="shared" si="27"/>
        <v>0</v>
      </c>
      <c r="K584" s="71">
        <f>K585</f>
        <v>0</v>
      </c>
      <c r="L584" s="71">
        <f>L585</f>
        <v>0</v>
      </c>
      <c r="M584" s="71">
        <f t="shared" si="28"/>
        <v>0</v>
      </c>
    </row>
    <row r="585" spans="2:13" s="64" customFormat="1" hidden="1">
      <c r="B585" s="93" t="s">
        <v>770</v>
      </c>
      <c r="C585" s="69" t="s">
        <v>567</v>
      </c>
      <c r="D585" s="69" t="s">
        <v>647</v>
      </c>
      <c r="E585" s="70" t="s">
        <v>640</v>
      </c>
      <c r="F585" s="70" t="s">
        <v>1024</v>
      </c>
      <c r="G585" s="69" t="s">
        <v>413</v>
      </c>
      <c r="H585" s="71">
        <v>0</v>
      </c>
      <c r="I585" s="71"/>
      <c r="J585" s="71">
        <f t="shared" si="27"/>
        <v>0</v>
      </c>
      <c r="K585" s="71">
        <v>0</v>
      </c>
      <c r="L585" s="71">
        <v>0</v>
      </c>
      <c r="M585" s="71">
        <f t="shared" si="28"/>
        <v>0</v>
      </c>
    </row>
    <row r="586" spans="2:13" s="64" customFormat="1" ht="24" hidden="1">
      <c r="B586" s="93" t="s">
        <v>1035</v>
      </c>
      <c r="C586" s="69" t="s">
        <v>567</v>
      </c>
      <c r="D586" s="69" t="s">
        <v>647</v>
      </c>
      <c r="E586" s="70" t="s">
        <v>640</v>
      </c>
      <c r="F586" s="70" t="s">
        <v>1025</v>
      </c>
      <c r="G586" s="69"/>
      <c r="H586" s="71">
        <f>H587</f>
        <v>0</v>
      </c>
      <c r="I586" s="71">
        <f>I587</f>
        <v>0</v>
      </c>
      <c r="J586" s="71">
        <f t="shared" si="27"/>
        <v>0</v>
      </c>
      <c r="K586" s="71">
        <f>K587</f>
        <v>0</v>
      </c>
      <c r="L586" s="71">
        <f>L587</f>
        <v>0</v>
      </c>
      <c r="M586" s="71">
        <f t="shared" si="28"/>
        <v>0</v>
      </c>
    </row>
    <row r="587" spans="2:13" s="64" customFormat="1" hidden="1">
      <c r="B587" s="93" t="s">
        <v>770</v>
      </c>
      <c r="C587" s="69" t="s">
        <v>567</v>
      </c>
      <c r="D587" s="69" t="s">
        <v>647</v>
      </c>
      <c r="E587" s="70" t="s">
        <v>640</v>
      </c>
      <c r="F587" s="70" t="s">
        <v>1025</v>
      </c>
      <c r="G587" s="69" t="s">
        <v>413</v>
      </c>
      <c r="H587" s="71">
        <v>0</v>
      </c>
      <c r="I587" s="71"/>
      <c r="J587" s="71">
        <f t="shared" si="27"/>
        <v>0</v>
      </c>
      <c r="K587" s="71">
        <v>0</v>
      </c>
      <c r="L587" s="71">
        <v>0</v>
      </c>
      <c r="M587" s="71">
        <f t="shared" si="28"/>
        <v>0</v>
      </c>
    </row>
    <row r="588" spans="2:13" s="64" customFormat="1" ht="24" hidden="1">
      <c r="B588" s="93" t="s">
        <v>922</v>
      </c>
      <c r="C588" s="69" t="s">
        <v>567</v>
      </c>
      <c r="D588" s="69" t="s">
        <v>647</v>
      </c>
      <c r="E588" s="70" t="s">
        <v>640</v>
      </c>
      <c r="F588" s="70" t="s">
        <v>747</v>
      </c>
      <c r="G588" s="69"/>
      <c r="H588" s="71">
        <f>H589</f>
        <v>0</v>
      </c>
      <c r="I588" s="71">
        <f t="shared" ref="I588:L590" si="32">I589</f>
        <v>0</v>
      </c>
      <c r="J588" s="71">
        <f t="shared" si="27"/>
        <v>0</v>
      </c>
      <c r="K588" s="71">
        <f t="shared" si="32"/>
        <v>0</v>
      </c>
      <c r="L588" s="71">
        <f t="shared" si="32"/>
        <v>0</v>
      </c>
      <c r="M588" s="71">
        <f t="shared" si="28"/>
        <v>0</v>
      </c>
    </row>
    <row r="589" spans="2:13" s="64" customFormat="1" hidden="1">
      <c r="B589" s="93" t="s">
        <v>928</v>
      </c>
      <c r="C589" s="69" t="s">
        <v>567</v>
      </c>
      <c r="D589" s="69" t="s">
        <v>647</v>
      </c>
      <c r="E589" s="70" t="s">
        <v>640</v>
      </c>
      <c r="F589" s="70" t="s">
        <v>926</v>
      </c>
      <c r="G589" s="69"/>
      <c r="H589" s="71">
        <f>H590</f>
        <v>0</v>
      </c>
      <c r="I589" s="71">
        <f t="shared" si="32"/>
        <v>0</v>
      </c>
      <c r="J589" s="71">
        <f t="shared" si="27"/>
        <v>0</v>
      </c>
      <c r="K589" s="71">
        <f t="shared" si="32"/>
        <v>0</v>
      </c>
      <c r="L589" s="71">
        <f t="shared" si="32"/>
        <v>0</v>
      </c>
      <c r="M589" s="71">
        <f t="shared" si="28"/>
        <v>0</v>
      </c>
    </row>
    <row r="590" spans="2:13" s="64" customFormat="1" ht="24" hidden="1">
      <c r="B590" s="93" t="s">
        <v>929</v>
      </c>
      <c r="C590" s="69" t="s">
        <v>567</v>
      </c>
      <c r="D590" s="69" t="s">
        <v>647</v>
      </c>
      <c r="E590" s="70" t="s">
        <v>640</v>
      </c>
      <c r="F590" s="70" t="s">
        <v>927</v>
      </c>
      <c r="G590" s="69"/>
      <c r="H590" s="71">
        <f>H591</f>
        <v>0</v>
      </c>
      <c r="I590" s="71">
        <f t="shared" si="32"/>
        <v>0</v>
      </c>
      <c r="J590" s="71">
        <f t="shared" si="27"/>
        <v>0</v>
      </c>
      <c r="K590" s="71">
        <f t="shared" si="32"/>
        <v>0</v>
      </c>
      <c r="L590" s="71">
        <f t="shared" si="32"/>
        <v>0</v>
      </c>
      <c r="M590" s="71">
        <f t="shared" si="28"/>
        <v>0</v>
      </c>
    </row>
    <row r="591" spans="2:13" s="64" customFormat="1" hidden="1">
      <c r="B591" s="93" t="s">
        <v>770</v>
      </c>
      <c r="C591" s="69" t="s">
        <v>567</v>
      </c>
      <c r="D591" s="69" t="s">
        <v>647</v>
      </c>
      <c r="E591" s="70" t="s">
        <v>640</v>
      </c>
      <c r="F591" s="70" t="s">
        <v>927</v>
      </c>
      <c r="G591" s="69">
        <v>500</v>
      </c>
      <c r="H591" s="71">
        <v>0</v>
      </c>
      <c r="I591" s="71"/>
      <c r="J591" s="71">
        <f t="shared" si="27"/>
        <v>0</v>
      </c>
      <c r="K591" s="71">
        <v>0</v>
      </c>
      <c r="L591" s="71">
        <v>0</v>
      </c>
      <c r="M591" s="71">
        <f t="shared" si="28"/>
        <v>0</v>
      </c>
    </row>
    <row r="592" spans="2:13" s="64" customFormat="1" hidden="1">
      <c r="B592" s="93" t="s">
        <v>962</v>
      </c>
      <c r="C592" s="69" t="s">
        <v>567</v>
      </c>
      <c r="D592" s="69" t="s">
        <v>650</v>
      </c>
      <c r="E592" s="70"/>
      <c r="F592" s="70"/>
      <c r="G592" s="69"/>
      <c r="H592" s="71">
        <f>H593</f>
        <v>0</v>
      </c>
      <c r="I592" s="71">
        <f>I593</f>
        <v>0</v>
      </c>
      <c r="J592" s="71">
        <f t="shared" si="27"/>
        <v>0</v>
      </c>
      <c r="K592" s="71">
        <f>K593</f>
        <v>0</v>
      </c>
      <c r="L592" s="71">
        <f>L593</f>
        <v>0</v>
      </c>
      <c r="M592" s="71">
        <f t="shared" si="28"/>
        <v>0</v>
      </c>
    </row>
    <row r="593" spans="2:13" s="64" customFormat="1" hidden="1">
      <c r="B593" s="93" t="s">
        <v>523</v>
      </c>
      <c r="C593" s="69" t="s">
        <v>567</v>
      </c>
      <c r="D593" s="69" t="s">
        <v>650</v>
      </c>
      <c r="E593" s="70" t="s">
        <v>638</v>
      </c>
      <c r="F593" s="70"/>
      <c r="G593" s="69"/>
      <c r="H593" s="71">
        <f>H594</f>
        <v>0</v>
      </c>
      <c r="I593" s="71">
        <f>I594</f>
        <v>0</v>
      </c>
      <c r="J593" s="71">
        <f t="shared" si="27"/>
        <v>0</v>
      </c>
      <c r="K593" s="71">
        <f>K594</f>
        <v>0</v>
      </c>
      <c r="L593" s="71">
        <f>L594</f>
        <v>0</v>
      </c>
      <c r="M593" s="71">
        <f t="shared" si="28"/>
        <v>0</v>
      </c>
    </row>
    <row r="594" spans="2:13" s="64" customFormat="1" ht="36" hidden="1">
      <c r="B594" s="93" t="s">
        <v>841</v>
      </c>
      <c r="C594" s="69" t="s">
        <v>567</v>
      </c>
      <c r="D594" s="69" t="s">
        <v>650</v>
      </c>
      <c r="E594" s="70" t="s">
        <v>638</v>
      </c>
      <c r="F594" s="70" t="s">
        <v>764</v>
      </c>
      <c r="G594" s="69"/>
      <c r="H594" s="71">
        <f>H596</f>
        <v>0</v>
      </c>
      <c r="I594" s="71">
        <f>I596</f>
        <v>0</v>
      </c>
      <c r="J594" s="71">
        <f t="shared" si="27"/>
        <v>0</v>
      </c>
      <c r="K594" s="71">
        <f>K596</f>
        <v>0</v>
      </c>
      <c r="L594" s="71">
        <f>L596</f>
        <v>0</v>
      </c>
      <c r="M594" s="71">
        <f t="shared" si="28"/>
        <v>0</v>
      </c>
    </row>
    <row r="595" spans="2:13" s="64" customFormat="1" ht="24" hidden="1">
      <c r="B595" s="93" t="s">
        <v>842</v>
      </c>
      <c r="C595" s="69" t="s">
        <v>567</v>
      </c>
      <c r="D595" s="69" t="s">
        <v>650</v>
      </c>
      <c r="E595" s="70" t="s">
        <v>638</v>
      </c>
      <c r="F595" s="70" t="s">
        <v>804</v>
      </c>
      <c r="G595" s="69"/>
      <c r="H595" s="71">
        <f>H596</f>
        <v>0</v>
      </c>
      <c r="I595" s="71">
        <f>I596</f>
        <v>0</v>
      </c>
      <c r="J595" s="71">
        <f t="shared" si="27"/>
        <v>0</v>
      </c>
      <c r="K595" s="71">
        <f>K596</f>
        <v>0</v>
      </c>
      <c r="L595" s="71">
        <f>L596</f>
        <v>0</v>
      </c>
      <c r="M595" s="71">
        <f t="shared" si="28"/>
        <v>0</v>
      </c>
    </row>
    <row r="596" spans="2:13" s="64" customFormat="1" ht="24" hidden="1">
      <c r="B596" s="93" t="s">
        <v>843</v>
      </c>
      <c r="C596" s="69" t="s">
        <v>567</v>
      </c>
      <c r="D596" s="69" t="s">
        <v>650</v>
      </c>
      <c r="E596" s="70" t="s">
        <v>638</v>
      </c>
      <c r="F596" s="70" t="s">
        <v>729</v>
      </c>
      <c r="G596" s="69"/>
      <c r="H596" s="71">
        <f>H597</f>
        <v>0</v>
      </c>
      <c r="I596" s="71">
        <f>I597</f>
        <v>0</v>
      </c>
      <c r="J596" s="71">
        <f t="shared" si="27"/>
        <v>0</v>
      </c>
      <c r="K596" s="71">
        <f>K597</f>
        <v>0</v>
      </c>
      <c r="L596" s="71">
        <f>L597</f>
        <v>0</v>
      </c>
      <c r="M596" s="71">
        <f t="shared" si="28"/>
        <v>0</v>
      </c>
    </row>
    <row r="597" spans="2:13" s="64" customFormat="1" hidden="1">
      <c r="B597" s="93" t="s">
        <v>770</v>
      </c>
      <c r="C597" s="69" t="s">
        <v>567</v>
      </c>
      <c r="D597" s="69" t="s">
        <v>650</v>
      </c>
      <c r="E597" s="70" t="s">
        <v>638</v>
      </c>
      <c r="F597" s="70" t="s">
        <v>729</v>
      </c>
      <c r="G597" s="69">
        <v>500</v>
      </c>
      <c r="H597" s="71">
        <v>0</v>
      </c>
      <c r="I597" s="71"/>
      <c r="J597" s="71">
        <f t="shared" si="27"/>
        <v>0</v>
      </c>
      <c r="K597" s="71">
        <v>0</v>
      </c>
      <c r="L597" s="71">
        <v>0</v>
      </c>
      <c r="M597" s="71">
        <f t="shared" si="28"/>
        <v>0</v>
      </c>
    </row>
    <row r="598" spans="2:13" s="64" customFormat="1" hidden="1">
      <c r="B598" s="93" t="s">
        <v>956</v>
      </c>
      <c r="C598" s="69" t="s">
        <v>567</v>
      </c>
      <c r="D598" s="69" t="s">
        <v>644</v>
      </c>
      <c r="E598" s="70"/>
      <c r="F598" s="70"/>
      <c r="G598" s="69"/>
      <c r="H598" s="71">
        <f>H599</f>
        <v>0</v>
      </c>
      <c r="I598" s="71">
        <f t="shared" ref="I598:L601" si="33">I599</f>
        <v>0</v>
      </c>
      <c r="J598" s="71">
        <f t="shared" si="27"/>
        <v>0</v>
      </c>
      <c r="K598" s="71">
        <f t="shared" si="33"/>
        <v>0</v>
      </c>
      <c r="L598" s="71">
        <f t="shared" si="33"/>
        <v>0</v>
      </c>
      <c r="M598" s="71">
        <f t="shared" si="28"/>
        <v>0</v>
      </c>
    </row>
    <row r="599" spans="2:13" s="64" customFormat="1" hidden="1">
      <c r="B599" s="93" t="s">
        <v>1037</v>
      </c>
      <c r="C599" s="69" t="s">
        <v>567</v>
      </c>
      <c r="D599" s="69" t="s">
        <v>644</v>
      </c>
      <c r="E599" s="70" t="s">
        <v>638</v>
      </c>
      <c r="F599" s="70"/>
      <c r="G599" s="69"/>
      <c r="H599" s="71">
        <f>H600</f>
        <v>0</v>
      </c>
      <c r="I599" s="71">
        <f t="shared" si="33"/>
        <v>0</v>
      </c>
      <c r="J599" s="71">
        <f t="shared" si="27"/>
        <v>0</v>
      </c>
      <c r="K599" s="71">
        <f t="shared" si="33"/>
        <v>0</v>
      </c>
      <c r="L599" s="71">
        <f t="shared" si="33"/>
        <v>0</v>
      </c>
      <c r="M599" s="71">
        <f t="shared" si="28"/>
        <v>0</v>
      </c>
    </row>
    <row r="600" spans="2:13" s="64" customFormat="1" ht="36" hidden="1">
      <c r="B600" s="93" t="s">
        <v>906</v>
      </c>
      <c r="C600" s="69" t="s">
        <v>567</v>
      </c>
      <c r="D600" s="69" t="s">
        <v>644</v>
      </c>
      <c r="E600" s="70" t="s">
        <v>638</v>
      </c>
      <c r="F600" s="70" t="s">
        <v>765</v>
      </c>
      <c r="G600" s="69"/>
      <c r="H600" s="71">
        <f>H601</f>
        <v>0</v>
      </c>
      <c r="I600" s="71">
        <f t="shared" si="33"/>
        <v>0</v>
      </c>
      <c r="J600" s="71">
        <f t="shared" si="27"/>
        <v>0</v>
      </c>
      <c r="K600" s="71">
        <f t="shared" si="33"/>
        <v>0</v>
      </c>
      <c r="L600" s="71">
        <f t="shared" si="33"/>
        <v>0</v>
      </c>
      <c r="M600" s="71">
        <f t="shared" si="28"/>
        <v>0</v>
      </c>
    </row>
    <row r="601" spans="2:13" s="64" customFormat="1" hidden="1">
      <c r="B601" s="93" t="s">
        <v>907</v>
      </c>
      <c r="C601" s="69" t="s">
        <v>567</v>
      </c>
      <c r="D601" s="69" t="s">
        <v>644</v>
      </c>
      <c r="E601" s="70" t="s">
        <v>638</v>
      </c>
      <c r="F601" s="70" t="s">
        <v>730</v>
      </c>
      <c r="G601" s="69"/>
      <c r="H601" s="71">
        <f>H602</f>
        <v>0</v>
      </c>
      <c r="I601" s="71">
        <f t="shared" si="33"/>
        <v>0</v>
      </c>
      <c r="J601" s="71">
        <f t="shared" si="27"/>
        <v>0</v>
      </c>
      <c r="K601" s="71">
        <f t="shared" si="33"/>
        <v>0</v>
      </c>
      <c r="L601" s="71">
        <f t="shared" si="33"/>
        <v>0</v>
      </c>
      <c r="M601" s="71">
        <f t="shared" si="28"/>
        <v>0</v>
      </c>
    </row>
    <row r="602" spans="2:13" s="64" customFormat="1" hidden="1">
      <c r="B602" s="93" t="s">
        <v>772</v>
      </c>
      <c r="C602" s="69" t="s">
        <v>567</v>
      </c>
      <c r="D602" s="69" t="s">
        <v>644</v>
      </c>
      <c r="E602" s="70" t="s">
        <v>638</v>
      </c>
      <c r="F602" s="70" t="s">
        <v>730</v>
      </c>
      <c r="G602" s="69">
        <v>700</v>
      </c>
      <c r="H602" s="71">
        <v>0</v>
      </c>
      <c r="I602" s="71"/>
      <c r="J602" s="71">
        <f t="shared" si="27"/>
        <v>0</v>
      </c>
      <c r="K602" s="71">
        <v>0</v>
      </c>
      <c r="L602" s="71">
        <v>0</v>
      </c>
      <c r="M602" s="71">
        <f t="shared" si="28"/>
        <v>0</v>
      </c>
    </row>
    <row r="603" spans="2:13" ht="24">
      <c r="B603" s="93" t="s">
        <v>958</v>
      </c>
      <c r="C603" s="80" t="s">
        <v>567</v>
      </c>
      <c r="D603" s="80" t="s">
        <v>646</v>
      </c>
      <c r="E603" s="81"/>
      <c r="F603" s="81"/>
      <c r="G603" s="80"/>
      <c r="H603" s="82">
        <f>H604+H611</f>
        <v>23857800</v>
      </c>
      <c r="I603" s="71">
        <f>I604+I611</f>
        <v>0</v>
      </c>
      <c r="J603" s="71">
        <f t="shared" si="27"/>
        <v>23857800</v>
      </c>
      <c r="K603" s="82">
        <f>K604+K611</f>
        <v>23857800</v>
      </c>
      <c r="L603" s="71">
        <f>L604+L611</f>
        <v>0</v>
      </c>
      <c r="M603" s="71">
        <f t="shared" si="28"/>
        <v>23857800</v>
      </c>
    </row>
    <row r="604" spans="2:13" ht="24">
      <c r="B604" s="93" t="s">
        <v>378</v>
      </c>
      <c r="C604" s="80" t="s">
        <v>567</v>
      </c>
      <c r="D604" s="80" t="s">
        <v>646</v>
      </c>
      <c r="E604" s="81" t="s">
        <v>638</v>
      </c>
      <c r="F604" s="81"/>
      <c r="G604" s="80"/>
      <c r="H604" s="82">
        <f>H605</f>
        <v>23857800</v>
      </c>
      <c r="I604" s="71">
        <f>I605</f>
        <v>0</v>
      </c>
      <c r="J604" s="71">
        <f t="shared" si="27"/>
        <v>23857800</v>
      </c>
      <c r="K604" s="82">
        <f>K605</f>
        <v>23857800</v>
      </c>
      <c r="L604" s="71">
        <f>L605</f>
        <v>0</v>
      </c>
      <c r="M604" s="71">
        <f t="shared" si="28"/>
        <v>23857800</v>
      </c>
    </row>
    <row r="605" spans="2:13" ht="36">
      <c r="B605" s="93" t="s">
        <v>906</v>
      </c>
      <c r="C605" s="80" t="s">
        <v>567</v>
      </c>
      <c r="D605" s="80" t="s">
        <v>646</v>
      </c>
      <c r="E605" s="81" t="s">
        <v>638</v>
      </c>
      <c r="F605" s="81" t="s">
        <v>765</v>
      </c>
      <c r="G605" s="80"/>
      <c r="H605" s="82">
        <f>H606</f>
        <v>23857800</v>
      </c>
      <c r="I605" s="71">
        <f>I606</f>
        <v>0</v>
      </c>
      <c r="J605" s="71">
        <f t="shared" si="27"/>
        <v>23857800</v>
      </c>
      <c r="K605" s="82">
        <f>K606</f>
        <v>23857800</v>
      </c>
      <c r="L605" s="71">
        <f>L606</f>
        <v>0</v>
      </c>
      <c r="M605" s="71">
        <f t="shared" si="28"/>
        <v>23857800</v>
      </c>
    </row>
    <row r="606" spans="2:13" ht="24">
      <c r="B606" s="93" t="s">
        <v>908</v>
      </c>
      <c r="C606" s="80" t="s">
        <v>567</v>
      </c>
      <c r="D606" s="80" t="s">
        <v>646</v>
      </c>
      <c r="E606" s="81" t="s">
        <v>638</v>
      </c>
      <c r="F606" s="81" t="s">
        <v>766</v>
      </c>
      <c r="G606" s="80"/>
      <c r="H606" s="82">
        <f>H607+H609</f>
        <v>23857800</v>
      </c>
      <c r="I606" s="71">
        <f>I607+I609</f>
        <v>0</v>
      </c>
      <c r="J606" s="71">
        <f t="shared" si="27"/>
        <v>23857800</v>
      </c>
      <c r="K606" s="82">
        <f>K607+K609</f>
        <v>23857800</v>
      </c>
      <c r="L606" s="71">
        <f>L607+L609</f>
        <v>0</v>
      </c>
      <c r="M606" s="71">
        <f t="shared" si="28"/>
        <v>23857800</v>
      </c>
    </row>
    <row r="607" spans="2:13" ht="24">
      <c r="B607" s="93" t="s">
        <v>909</v>
      </c>
      <c r="C607" s="80" t="s">
        <v>567</v>
      </c>
      <c r="D607" s="80" t="s">
        <v>646</v>
      </c>
      <c r="E607" s="81" t="s">
        <v>638</v>
      </c>
      <c r="F607" s="81" t="s">
        <v>731</v>
      </c>
      <c r="G607" s="80"/>
      <c r="H607" s="82">
        <f>H608</f>
        <v>17093700</v>
      </c>
      <c r="I607" s="71">
        <f>I608</f>
        <v>0</v>
      </c>
      <c r="J607" s="71">
        <f t="shared" si="27"/>
        <v>17093700</v>
      </c>
      <c r="K607" s="82">
        <f>K608</f>
        <v>17093700</v>
      </c>
      <c r="L607" s="71">
        <f>L608</f>
        <v>0</v>
      </c>
      <c r="M607" s="71">
        <f t="shared" si="28"/>
        <v>17093700</v>
      </c>
    </row>
    <row r="608" spans="2:13">
      <c r="B608" s="93" t="s">
        <v>770</v>
      </c>
      <c r="C608" s="80" t="s">
        <v>567</v>
      </c>
      <c r="D608" s="80" t="s">
        <v>646</v>
      </c>
      <c r="E608" s="81" t="s">
        <v>638</v>
      </c>
      <c r="F608" s="81" t="s">
        <v>731</v>
      </c>
      <c r="G608" s="80">
        <v>500</v>
      </c>
      <c r="H608" s="82">
        <v>17093700</v>
      </c>
      <c r="I608" s="71"/>
      <c r="J608" s="71">
        <f t="shared" si="27"/>
        <v>17093700</v>
      </c>
      <c r="K608" s="82">
        <v>17093700</v>
      </c>
      <c r="L608" s="71">
        <v>0</v>
      </c>
      <c r="M608" s="71">
        <f t="shared" si="28"/>
        <v>17093700</v>
      </c>
    </row>
    <row r="609" spans="2:13" ht="24">
      <c r="B609" s="93" t="s">
        <v>910</v>
      </c>
      <c r="C609" s="80" t="s">
        <v>567</v>
      </c>
      <c r="D609" s="80" t="s">
        <v>646</v>
      </c>
      <c r="E609" s="81" t="s">
        <v>638</v>
      </c>
      <c r="F609" s="81" t="s">
        <v>732</v>
      </c>
      <c r="G609" s="80"/>
      <c r="H609" s="82">
        <f>H610</f>
        <v>6764100</v>
      </c>
      <c r="I609" s="71">
        <f>I610</f>
        <v>0</v>
      </c>
      <c r="J609" s="71">
        <f t="shared" si="27"/>
        <v>6764100</v>
      </c>
      <c r="K609" s="82">
        <f>K610</f>
        <v>6764100</v>
      </c>
      <c r="L609" s="71">
        <f>L610</f>
        <v>0</v>
      </c>
      <c r="M609" s="71">
        <f t="shared" ref="M609:M616" si="34">K609+L609</f>
        <v>6764100</v>
      </c>
    </row>
    <row r="610" spans="2:13">
      <c r="B610" s="93" t="s">
        <v>770</v>
      </c>
      <c r="C610" s="80" t="s">
        <v>567</v>
      </c>
      <c r="D610" s="80" t="s">
        <v>646</v>
      </c>
      <c r="E610" s="81" t="s">
        <v>638</v>
      </c>
      <c r="F610" s="81" t="s">
        <v>732</v>
      </c>
      <c r="G610" s="80">
        <v>500</v>
      </c>
      <c r="H610" s="82">
        <v>6764100</v>
      </c>
      <c r="I610" s="71"/>
      <c r="J610" s="71">
        <f t="shared" si="27"/>
        <v>6764100</v>
      </c>
      <c r="K610" s="82">
        <v>6764100</v>
      </c>
      <c r="L610" s="71">
        <v>0</v>
      </c>
      <c r="M610" s="71">
        <f t="shared" si="34"/>
        <v>6764100</v>
      </c>
    </row>
    <row r="611" spans="2:13" s="64" customFormat="1" hidden="1">
      <c r="B611" s="93" t="s">
        <v>1001</v>
      </c>
      <c r="C611" s="69" t="s">
        <v>567</v>
      </c>
      <c r="D611" s="69" t="s">
        <v>646</v>
      </c>
      <c r="E611" s="69" t="s">
        <v>640</v>
      </c>
      <c r="F611" s="70"/>
      <c r="G611" s="69"/>
      <c r="H611" s="71">
        <f>H612</f>
        <v>0</v>
      </c>
      <c r="I611" s="71">
        <f t="shared" ref="I611:L614" si="35">I612</f>
        <v>0</v>
      </c>
      <c r="J611" s="71">
        <f t="shared" si="27"/>
        <v>0</v>
      </c>
      <c r="K611" s="71">
        <f t="shared" si="35"/>
        <v>0</v>
      </c>
      <c r="L611" s="71">
        <f t="shared" si="35"/>
        <v>0</v>
      </c>
      <c r="M611" s="71">
        <f t="shared" si="34"/>
        <v>0</v>
      </c>
    </row>
    <row r="612" spans="2:13" s="64" customFormat="1" ht="36" hidden="1">
      <c r="B612" s="93" t="s">
        <v>906</v>
      </c>
      <c r="C612" s="69" t="s">
        <v>567</v>
      </c>
      <c r="D612" s="69" t="s">
        <v>646</v>
      </c>
      <c r="E612" s="69" t="s">
        <v>640</v>
      </c>
      <c r="F612" s="70" t="s">
        <v>765</v>
      </c>
      <c r="G612" s="69"/>
      <c r="H612" s="71">
        <f>H613</f>
        <v>0</v>
      </c>
      <c r="I612" s="71">
        <f t="shared" si="35"/>
        <v>0</v>
      </c>
      <c r="J612" s="71">
        <f t="shared" si="27"/>
        <v>0</v>
      </c>
      <c r="K612" s="71">
        <f t="shared" si="35"/>
        <v>0</v>
      </c>
      <c r="L612" s="71">
        <f t="shared" si="35"/>
        <v>0</v>
      </c>
      <c r="M612" s="71">
        <f t="shared" si="34"/>
        <v>0</v>
      </c>
    </row>
    <row r="613" spans="2:13" s="64" customFormat="1" ht="24" hidden="1">
      <c r="B613" s="93" t="s">
        <v>908</v>
      </c>
      <c r="C613" s="69" t="s">
        <v>567</v>
      </c>
      <c r="D613" s="69" t="s">
        <v>646</v>
      </c>
      <c r="E613" s="69" t="s">
        <v>640</v>
      </c>
      <c r="F613" s="70" t="s">
        <v>766</v>
      </c>
      <c r="G613" s="69"/>
      <c r="H613" s="71">
        <f>H614</f>
        <v>0</v>
      </c>
      <c r="I613" s="71">
        <f t="shared" si="35"/>
        <v>0</v>
      </c>
      <c r="J613" s="71">
        <f t="shared" si="27"/>
        <v>0</v>
      </c>
      <c r="K613" s="71">
        <f t="shared" si="35"/>
        <v>0</v>
      </c>
      <c r="L613" s="71">
        <f t="shared" si="35"/>
        <v>0</v>
      </c>
      <c r="M613" s="71">
        <f t="shared" si="34"/>
        <v>0</v>
      </c>
    </row>
    <row r="614" spans="2:13" s="64" customFormat="1" hidden="1">
      <c r="B614" s="93" t="s">
        <v>611</v>
      </c>
      <c r="C614" s="69" t="s">
        <v>567</v>
      </c>
      <c r="D614" s="69" t="s">
        <v>646</v>
      </c>
      <c r="E614" s="69" t="s">
        <v>640</v>
      </c>
      <c r="F614" s="70" t="s">
        <v>1000</v>
      </c>
      <c r="G614" s="69"/>
      <c r="H614" s="71">
        <f>H615</f>
        <v>0</v>
      </c>
      <c r="I614" s="71">
        <f t="shared" si="35"/>
        <v>0</v>
      </c>
      <c r="J614" s="71">
        <f t="shared" si="27"/>
        <v>0</v>
      </c>
      <c r="K614" s="71">
        <f t="shared" si="35"/>
        <v>0</v>
      </c>
      <c r="L614" s="71">
        <f t="shared" si="35"/>
        <v>0</v>
      </c>
      <c r="M614" s="71">
        <f t="shared" si="34"/>
        <v>0</v>
      </c>
    </row>
    <row r="615" spans="2:13" s="64" customFormat="1" hidden="1">
      <c r="B615" s="93" t="s">
        <v>770</v>
      </c>
      <c r="C615" s="69" t="s">
        <v>567</v>
      </c>
      <c r="D615" s="69" t="s">
        <v>646</v>
      </c>
      <c r="E615" s="69" t="s">
        <v>640</v>
      </c>
      <c r="F615" s="70" t="s">
        <v>1000</v>
      </c>
      <c r="G615" s="69" t="s">
        <v>413</v>
      </c>
      <c r="H615" s="71">
        <v>0</v>
      </c>
      <c r="I615" s="71"/>
      <c r="J615" s="71">
        <f t="shared" si="27"/>
        <v>0</v>
      </c>
      <c r="K615" s="71">
        <v>0</v>
      </c>
      <c r="L615" s="71">
        <v>0</v>
      </c>
      <c r="M615" s="71">
        <f t="shared" si="34"/>
        <v>0</v>
      </c>
    </row>
    <row r="616" spans="2:13">
      <c r="B616" s="93" t="s">
        <v>1063</v>
      </c>
      <c r="C616" s="80"/>
      <c r="D616" s="80" t="s">
        <v>1064</v>
      </c>
      <c r="E616" s="80" t="s">
        <v>1064</v>
      </c>
      <c r="F616" s="80" t="s">
        <v>1066</v>
      </c>
      <c r="G616" s="80" t="s">
        <v>1065</v>
      </c>
      <c r="H616" s="82">
        <v>5948665</v>
      </c>
      <c r="I616" s="71"/>
      <c r="J616" s="71">
        <f t="shared" si="27"/>
        <v>5948665</v>
      </c>
      <c r="K616" s="82">
        <v>11343273</v>
      </c>
      <c r="L616" s="71"/>
      <c r="M616" s="71">
        <f t="shared" si="34"/>
        <v>11343273</v>
      </c>
    </row>
    <row r="617" spans="2:13">
      <c r="B617" s="120" t="s">
        <v>637</v>
      </c>
      <c r="C617" s="121"/>
      <c r="D617" s="121"/>
      <c r="E617" s="121"/>
      <c r="F617" s="121"/>
      <c r="G617" s="122"/>
      <c r="H617" s="79">
        <f>H16+H349+H421+H543+H616</f>
        <v>441631170</v>
      </c>
      <c r="I617" s="79">
        <f>I16+I349+I421+I543</f>
        <v>33900.003000000026</v>
      </c>
      <c r="J617" s="79">
        <f>J16+J349+J421+J543+J616</f>
        <v>441665070.00300002</v>
      </c>
      <c r="K617" s="79">
        <f>K16+K349+K421+K543+K616</f>
        <v>441490810</v>
      </c>
      <c r="L617" s="79">
        <f>L16+L349+L421+L543</f>
        <v>698400</v>
      </c>
      <c r="M617" s="79">
        <f>M16+M349+M421+M543+M616</f>
        <v>442189210</v>
      </c>
    </row>
    <row r="618" spans="2:13" s="64" customFormat="1"/>
    <row r="619" spans="2:13" s="64" customFormat="1" hidden="1">
      <c r="H619" s="65">
        <v>441631170</v>
      </c>
      <c r="I619" s="65">
        <v>-3317900</v>
      </c>
      <c r="J619" s="65">
        <v>432364605</v>
      </c>
      <c r="K619" s="65">
        <v>441490810</v>
      </c>
      <c r="L619" s="65">
        <v>-3118700</v>
      </c>
      <c r="M619" s="65">
        <v>427028837</v>
      </c>
    </row>
    <row r="620" spans="2:13" s="64" customFormat="1" hidden="1"/>
    <row r="621" spans="2:13" s="64" customFormat="1" hidden="1">
      <c r="H621" s="65">
        <f>H619-H617</f>
        <v>0</v>
      </c>
      <c r="J621" s="65">
        <f>J619-J617</f>
        <v>-9300465.003000021</v>
      </c>
      <c r="K621" s="65">
        <f>K619-K617</f>
        <v>0</v>
      </c>
      <c r="M621" s="65">
        <f>M619-M617</f>
        <v>-15160373</v>
      </c>
    </row>
    <row r="622" spans="2:13" s="64" customFormat="1" hidden="1"/>
    <row r="623" spans="2:13" hidden="1"/>
    <row r="624" spans="2:13" hidden="1">
      <c r="J624" s="65">
        <f>J621+J616</f>
        <v>-3351800.003000021</v>
      </c>
      <c r="M624" s="65">
        <f>M621+M616</f>
        <v>-3817100</v>
      </c>
    </row>
    <row r="625" spans="10:13" hidden="1"/>
    <row r="628" spans="10:13">
      <c r="J628" s="65"/>
      <c r="M628" s="65"/>
    </row>
    <row r="630" spans="10:13">
      <c r="J630" s="65"/>
    </row>
    <row r="631" spans="10:13">
      <c r="J631" s="65"/>
      <c r="M631" s="65"/>
    </row>
    <row r="806" spans="1:5">
      <c r="A806" s="85"/>
      <c r="D806" s="85"/>
      <c r="E806" s="85"/>
    </row>
    <row r="807" spans="1:5">
      <c r="A807" s="85"/>
      <c r="D807" s="85"/>
      <c r="E807" s="85"/>
    </row>
    <row r="808" spans="1:5">
      <c r="A808" s="85"/>
      <c r="D808" s="85"/>
      <c r="E808" s="85"/>
    </row>
    <row r="809" spans="1:5">
      <c r="A809" s="85"/>
      <c r="D809" s="85"/>
      <c r="E809" s="85"/>
    </row>
    <row r="810" spans="1:5">
      <c r="A810" s="85"/>
      <c r="D810" s="85"/>
      <c r="E810" s="85"/>
    </row>
    <row r="811" spans="1:5">
      <c r="A811" s="85"/>
      <c r="D811" s="85"/>
      <c r="E811" s="85"/>
    </row>
    <row r="812" spans="1:5">
      <c r="A812" s="85"/>
      <c r="D812" s="85"/>
      <c r="E812" s="85"/>
    </row>
    <row r="813" spans="1:5">
      <c r="A813" s="85"/>
      <c r="D813" s="85"/>
      <c r="E813" s="85"/>
    </row>
    <row r="814" spans="1:5">
      <c r="A814" s="85"/>
      <c r="D814" s="85"/>
      <c r="E814" s="85"/>
    </row>
    <row r="815" spans="1:5">
      <c r="A815" s="85"/>
      <c r="D815" s="85"/>
      <c r="E815" s="85"/>
    </row>
    <row r="816" spans="1:5">
      <c r="A816" s="85"/>
      <c r="D816" s="85"/>
      <c r="E816" s="85"/>
    </row>
    <row r="817" spans="1:5">
      <c r="A817" s="85"/>
      <c r="D817" s="85"/>
      <c r="E817" s="85"/>
    </row>
    <row r="818" spans="1:5">
      <c r="A818" s="85"/>
      <c r="D818" s="85"/>
      <c r="E818" s="85"/>
    </row>
    <row r="819" spans="1:5">
      <c r="A819" s="85"/>
      <c r="D819" s="85"/>
      <c r="E819" s="85"/>
    </row>
    <row r="820" spans="1:5">
      <c r="A820" s="85"/>
      <c r="D820" s="85"/>
      <c r="E820" s="85"/>
    </row>
    <row r="821" spans="1:5">
      <c r="A821" s="85"/>
      <c r="D821" s="85"/>
      <c r="E821" s="85"/>
    </row>
    <row r="822" spans="1:5">
      <c r="A822" s="85"/>
      <c r="D822" s="85"/>
      <c r="E822" s="85"/>
    </row>
    <row r="823" spans="1:5">
      <c r="A823" s="85"/>
      <c r="D823" s="85"/>
      <c r="E823" s="85"/>
    </row>
    <row r="824" spans="1:5">
      <c r="A824" s="85"/>
      <c r="D824" s="85"/>
      <c r="E824" s="85"/>
    </row>
    <row r="825" spans="1:5">
      <c r="A825" s="85"/>
      <c r="D825" s="85"/>
      <c r="E825" s="85"/>
    </row>
    <row r="862" spans="1:5">
      <c r="A862" s="86"/>
      <c r="D862" s="85"/>
      <c r="E862" s="85"/>
    </row>
    <row r="863" spans="1:5">
      <c r="A863" s="86"/>
      <c r="D863" s="85"/>
      <c r="E863" s="85"/>
    </row>
    <row r="864" spans="1:5">
      <c r="A864" s="86"/>
      <c r="D864" s="85"/>
      <c r="E864" s="85"/>
    </row>
    <row r="865" spans="1:1">
      <c r="A865" s="87"/>
    </row>
    <row r="866" spans="1:1">
      <c r="A866" s="88"/>
    </row>
    <row r="867" spans="1:1">
      <c r="A867" s="88"/>
    </row>
    <row r="868" spans="1:1">
      <c r="A868" s="88"/>
    </row>
    <row r="869" spans="1:1">
      <c r="A869" s="88"/>
    </row>
    <row r="870" spans="1:1">
      <c r="A870" s="88"/>
    </row>
    <row r="871" spans="1:1">
      <c r="A871" s="88"/>
    </row>
    <row r="872" spans="1:1">
      <c r="A872" s="88"/>
    </row>
    <row r="873" spans="1:1">
      <c r="A873" s="89"/>
    </row>
    <row r="874" spans="1:1">
      <c r="A874" s="89"/>
    </row>
    <row r="875" spans="1:1">
      <c r="A875" s="89"/>
    </row>
    <row r="876" spans="1:1">
      <c r="A876" s="89"/>
    </row>
    <row r="877" spans="1:1">
      <c r="A877" s="89"/>
    </row>
    <row r="878" spans="1:1">
      <c r="A878" s="89"/>
    </row>
    <row r="879" spans="1:1">
      <c r="A879" s="88"/>
    </row>
    <row r="880" spans="1:1">
      <c r="A880" s="88"/>
    </row>
    <row r="881" spans="1:1">
      <c r="A881" s="89"/>
    </row>
    <row r="882" spans="1:1">
      <c r="A882" s="89"/>
    </row>
    <row r="883" spans="1:1">
      <c r="A883" s="88"/>
    </row>
    <row r="884" spans="1:1">
      <c r="A884" s="89"/>
    </row>
    <row r="885" spans="1:1">
      <c r="A885" s="89"/>
    </row>
    <row r="886" spans="1:1">
      <c r="A886" s="89"/>
    </row>
    <row r="887" spans="1:1">
      <c r="A887" s="89"/>
    </row>
    <row r="888" spans="1:1">
      <c r="A888" s="89"/>
    </row>
    <row r="889" spans="1:1">
      <c r="A889" s="89"/>
    </row>
    <row r="890" spans="1:1">
      <c r="A890" s="89"/>
    </row>
    <row r="891" spans="1:1">
      <c r="A891" s="89"/>
    </row>
    <row r="892" spans="1:1">
      <c r="A892" s="89"/>
    </row>
    <row r="893" spans="1:1">
      <c r="A893" s="89"/>
    </row>
    <row r="894" spans="1:1">
      <c r="A894" s="89"/>
    </row>
    <row r="895" spans="1:1">
      <c r="A895" s="89"/>
    </row>
    <row r="896" spans="1:1">
      <c r="A896" s="89"/>
    </row>
    <row r="897" spans="1:1">
      <c r="A897" s="89"/>
    </row>
    <row r="898" spans="1:1">
      <c r="A898" s="89"/>
    </row>
    <row r="899" spans="1:1">
      <c r="A899" s="89"/>
    </row>
    <row r="900" spans="1:1">
      <c r="A900" s="88"/>
    </row>
    <row r="901" spans="1:1">
      <c r="A901" s="88"/>
    </row>
    <row r="902" spans="1:1">
      <c r="A902" s="89"/>
    </row>
    <row r="903" spans="1:1">
      <c r="A903" s="89"/>
    </row>
    <row r="904" spans="1:1">
      <c r="A904" s="89"/>
    </row>
    <row r="905" spans="1:1">
      <c r="A905" s="88"/>
    </row>
    <row r="906" spans="1:1">
      <c r="A906" s="88"/>
    </row>
    <row r="907" spans="1:1">
      <c r="A907" s="89"/>
    </row>
    <row r="908" spans="1:1">
      <c r="A908" s="89"/>
    </row>
    <row r="909" spans="1:1">
      <c r="A909" s="89"/>
    </row>
    <row r="910" spans="1:1">
      <c r="A910" s="89"/>
    </row>
    <row r="911" spans="1:1">
      <c r="A911" s="89"/>
    </row>
    <row r="912" spans="1:1">
      <c r="A912" s="89"/>
    </row>
    <row r="913" spans="1:1">
      <c r="A913" s="89"/>
    </row>
    <row r="914" spans="1:1">
      <c r="A914" s="89"/>
    </row>
    <row r="915" spans="1:1">
      <c r="A915" s="89"/>
    </row>
    <row r="916" spans="1:1">
      <c r="A916" s="89"/>
    </row>
    <row r="917" spans="1:1">
      <c r="A917" s="89"/>
    </row>
    <row r="918" spans="1:1">
      <c r="A918" s="89"/>
    </row>
    <row r="919" spans="1:1">
      <c r="A919" s="89"/>
    </row>
    <row r="920" spans="1:1">
      <c r="A920" s="89"/>
    </row>
    <row r="921" spans="1:1">
      <c r="A921" s="89"/>
    </row>
    <row r="922" spans="1:1">
      <c r="A922" s="89"/>
    </row>
    <row r="923" spans="1:1">
      <c r="A923" s="89"/>
    </row>
    <row r="924" spans="1:1">
      <c r="A924" s="89"/>
    </row>
    <row r="925" spans="1:1">
      <c r="A925" s="88"/>
    </row>
    <row r="926" spans="1:1">
      <c r="A926" s="88"/>
    </row>
    <row r="927" spans="1:1">
      <c r="A927" s="88"/>
    </row>
    <row r="928" spans="1:1">
      <c r="A928" s="88"/>
    </row>
    <row r="929" spans="1:1">
      <c r="A929" s="88"/>
    </row>
    <row r="930" spans="1:1">
      <c r="A930" s="89"/>
    </row>
    <row r="931" spans="1:1">
      <c r="A931" s="89"/>
    </row>
    <row r="932" spans="1:1">
      <c r="A932" s="89"/>
    </row>
    <row r="933" spans="1:1">
      <c r="A933" s="89"/>
    </row>
    <row r="934" spans="1:1">
      <c r="A934" s="89"/>
    </row>
    <row r="935" spans="1:1">
      <c r="A935" s="89"/>
    </row>
    <row r="936" spans="1:1">
      <c r="A936" s="89"/>
    </row>
    <row r="937" spans="1:1">
      <c r="A937" s="89"/>
    </row>
    <row r="938" spans="1:1">
      <c r="A938" s="89"/>
    </row>
    <row r="939" spans="1:1">
      <c r="A939" s="88"/>
    </row>
    <row r="940" spans="1:1">
      <c r="A940" s="88"/>
    </row>
    <row r="941" spans="1:1">
      <c r="A941" s="89"/>
    </row>
    <row r="942" spans="1:1">
      <c r="A942" s="88"/>
    </row>
    <row r="943" spans="1:1">
      <c r="A943" s="88"/>
    </row>
    <row r="944" spans="1:1">
      <c r="A944" s="88"/>
    </row>
    <row r="945" spans="1:1">
      <c r="A945" s="88"/>
    </row>
    <row r="946" spans="1:1">
      <c r="A946" s="88"/>
    </row>
    <row r="947" spans="1:1">
      <c r="A947" s="88"/>
    </row>
    <row r="948" spans="1:1">
      <c r="A948" s="88"/>
    </row>
    <row r="949" spans="1:1">
      <c r="A949" s="88"/>
    </row>
    <row r="950" spans="1:1">
      <c r="A950" s="88"/>
    </row>
    <row r="951" spans="1:1">
      <c r="A951" s="88"/>
    </row>
    <row r="952" spans="1:1">
      <c r="A952" s="88"/>
    </row>
    <row r="953" spans="1:1">
      <c r="A953" s="88"/>
    </row>
    <row r="954" spans="1:1">
      <c r="A954" s="88"/>
    </row>
    <row r="955" spans="1:1">
      <c r="A955" s="88"/>
    </row>
    <row r="956" spans="1:1">
      <c r="A956" s="88"/>
    </row>
    <row r="957" spans="1:1">
      <c r="A957" s="88"/>
    </row>
    <row r="958" spans="1:1">
      <c r="A958" s="88"/>
    </row>
    <row r="959" spans="1:1">
      <c r="A959" s="89"/>
    </row>
    <row r="960" spans="1:1">
      <c r="A960" s="89"/>
    </row>
    <row r="961" spans="1:1">
      <c r="A961" s="89"/>
    </row>
    <row r="962" spans="1:1">
      <c r="A962" s="88"/>
    </row>
    <row r="963" spans="1:1">
      <c r="A963" s="88"/>
    </row>
    <row r="964" spans="1:1">
      <c r="A964" s="89"/>
    </row>
    <row r="965" spans="1:1">
      <c r="A965" s="89"/>
    </row>
    <row r="966" spans="1:1">
      <c r="A966" s="89"/>
    </row>
    <row r="967" spans="1:1">
      <c r="A967" s="88"/>
    </row>
    <row r="968" spans="1:1">
      <c r="A968" s="88"/>
    </row>
    <row r="969" spans="1:1">
      <c r="A969" s="89"/>
    </row>
    <row r="970" spans="1:1">
      <c r="A970" s="88"/>
    </row>
    <row r="971" spans="1:1">
      <c r="A971" s="88"/>
    </row>
    <row r="972" spans="1:1">
      <c r="A972" s="89"/>
    </row>
    <row r="973" spans="1:1">
      <c r="A973" s="83"/>
    </row>
    <row r="974" spans="1:1">
      <c r="A974" s="83"/>
    </row>
    <row r="975" spans="1:1">
      <c r="A975" s="83"/>
    </row>
    <row r="976" spans="1:1">
      <c r="A976" s="83"/>
    </row>
    <row r="977" spans="1:1">
      <c r="A977" s="83"/>
    </row>
    <row r="978" spans="1:1">
      <c r="A978" s="83"/>
    </row>
    <row r="979" spans="1:1">
      <c r="A979" s="83"/>
    </row>
    <row r="980" spans="1:1">
      <c r="A980" s="83"/>
    </row>
    <row r="981" spans="1:1">
      <c r="A981" s="83"/>
    </row>
    <row r="982" spans="1:1">
      <c r="A982" s="83"/>
    </row>
    <row r="983" spans="1:1">
      <c r="A983" s="83"/>
    </row>
    <row r="984" spans="1:1">
      <c r="A984" s="83"/>
    </row>
    <row r="985" spans="1:1">
      <c r="A985" s="83"/>
    </row>
    <row r="986" spans="1:1">
      <c r="A986" s="83"/>
    </row>
    <row r="987" spans="1:1">
      <c r="A987" s="83"/>
    </row>
    <row r="988" spans="1:1">
      <c r="A988" s="83"/>
    </row>
    <row r="989" spans="1:1">
      <c r="A989" s="83"/>
    </row>
    <row r="990" spans="1:1">
      <c r="A990" s="83"/>
    </row>
    <row r="991" spans="1:1">
      <c r="A991" s="83"/>
    </row>
    <row r="992" spans="1:1">
      <c r="A992" s="83"/>
    </row>
    <row r="993" spans="1:1">
      <c r="A993" s="83"/>
    </row>
    <row r="994" spans="1:1">
      <c r="A994" s="83"/>
    </row>
    <row r="995" spans="1:1">
      <c r="A995" s="83"/>
    </row>
    <row r="996" spans="1:1">
      <c r="A996" s="83"/>
    </row>
    <row r="997" spans="1:1">
      <c r="A997" s="83"/>
    </row>
    <row r="998" spans="1:1">
      <c r="A998" s="83"/>
    </row>
    <row r="999" spans="1:1">
      <c r="A999" s="83"/>
    </row>
    <row r="1000" spans="1:1">
      <c r="A1000" s="83"/>
    </row>
    <row r="1001" spans="1:1">
      <c r="A1001" s="83"/>
    </row>
    <row r="1002" spans="1:1">
      <c r="A1002" s="83"/>
    </row>
    <row r="1003" spans="1:1">
      <c r="A1003" s="83"/>
    </row>
    <row r="1004" spans="1:1">
      <c r="A1004" s="83"/>
    </row>
    <row r="1005" spans="1:1">
      <c r="A1005" s="83"/>
    </row>
    <row r="1006" spans="1:1">
      <c r="A1006" s="83"/>
    </row>
    <row r="1007" spans="1:1">
      <c r="A1007" s="83"/>
    </row>
    <row r="1008" spans="1:1">
      <c r="A1008" s="83"/>
    </row>
    <row r="1009" spans="1:1">
      <c r="A1009" s="83"/>
    </row>
    <row r="1010" spans="1:1">
      <c r="A1010" s="83"/>
    </row>
    <row r="1011" spans="1:1">
      <c r="A1011" s="83"/>
    </row>
    <row r="1012" spans="1:1">
      <c r="A1012" s="83"/>
    </row>
    <row r="1013" spans="1:1">
      <c r="A1013" s="83"/>
    </row>
    <row r="1014" spans="1:1">
      <c r="A1014" s="83"/>
    </row>
    <row r="1015" spans="1:1">
      <c r="A1015" s="83"/>
    </row>
    <row r="1016" spans="1:1">
      <c r="A1016" s="83"/>
    </row>
    <row r="1017" spans="1:1">
      <c r="A1017" s="83"/>
    </row>
    <row r="1018" spans="1:1">
      <c r="A1018" s="83"/>
    </row>
    <row r="1019" spans="1:1">
      <c r="A1019" s="83"/>
    </row>
    <row r="1020" spans="1:1">
      <c r="A1020" s="83"/>
    </row>
    <row r="1021" spans="1:1">
      <c r="A1021" s="83"/>
    </row>
    <row r="1022" spans="1:1">
      <c r="A1022" s="83"/>
    </row>
    <row r="1023" spans="1:1">
      <c r="A1023" s="83"/>
    </row>
    <row r="1024" spans="1:1">
      <c r="A1024" s="83"/>
    </row>
    <row r="1025" spans="1:1">
      <c r="A1025" s="83"/>
    </row>
    <row r="1026" spans="1:1">
      <c r="A1026" s="83"/>
    </row>
    <row r="1027" spans="1:1">
      <c r="A1027" s="83"/>
    </row>
    <row r="1028" spans="1:1">
      <c r="A1028" s="83"/>
    </row>
    <row r="1029" spans="1:1">
      <c r="A1029" s="83"/>
    </row>
    <row r="1030" spans="1:1">
      <c r="A1030" s="83"/>
    </row>
    <row r="1031" spans="1:1">
      <c r="A1031" s="83"/>
    </row>
    <row r="1032" spans="1:1">
      <c r="A1032" s="83"/>
    </row>
    <row r="1033" spans="1:1">
      <c r="A1033" s="83"/>
    </row>
    <row r="1034" spans="1:1">
      <c r="A1034" s="83"/>
    </row>
    <row r="1035" spans="1:1">
      <c r="A1035" s="83"/>
    </row>
    <row r="1036" spans="1:1">
      <c r="A1036" s="83"/>
    </row>
    <row r="1037" spans="1:1">
      <c r="A1037" s="83"/>
    </row>
    <row r="1038" spans="1:1">
      <c r="A1038" s="83"/>
    </row>
    <row r="1039" spans="1:1">
      <c r="A1039" s="83"/>
    </row>
    <row r="1040" spans="1:1">
      <c r="A1040" s="83"/>
    </row>
    <row r="1041" spans="1:1">
      <c r="A1041" s="83"/>
    </row>
    <row r="1042" spans="1:1">
      <c r="A1042" s="83"/>
    </row>
    <row r="1043" spans="1:1">
      <c r="A1043" s="83"/>
    </row>
    <row r="1044" spans="1:1">
      <c r="A1044" s="83"/>
    </row>
    <row r="1045" spans="1:1">
      <c r="A1045" s="83"/>
    </row>
    <row r="1046" spans="1:1">
      <c r="A1046" s="83"/>
    </row>
    <row r="1047" spans="1:1">
      <c r="A1047" s="83"/>
    </row>
    <row r="1048" spans="1:1">
      <c r="A1048" s="83"/>
    </row>
    <row r="1049" spans="1:1">
      <c r="A1049" s="83"/>
    </row>
    <row r="1050" spans="1:1">
      <c r="A1050" s="83"/>
    </row>
    <row r="1051" spans="1:1">
      <c r="A1051" s="83"/>
    </row>
    <row r="1052" spans="1:1">
      <c r="A1052" s="83"/>
    </row>
    <row r="1053" spans="1:1">
      <c r="A1053" s="83"/>
    </row>
    <row r="1054" spans="1:1">
      <c r="A1054" s="83"/>
    </row>
    <row r="1055" spans="1:1">
      <c r="A1055" s="83"/>
    </row>
    <row r="1056" spans="1:1">
      <c r="A1056" s="83"/>
    </row>
    <row r="1057" spans="1:4">
      <c r="A1057" s="83"/>
    </row>
    <row r="1058" spans="1:4">
      <c r="A1058" s="83"/>
    </row>
    <row r="1059" spans="1:4">
      <c r="A1059" s="83"/>
    </row>
    <row r="1060" spans="1:4">
      <c r="A1060" s="83"/>
    </row>
    <row r="1061" spans="1:4">
      <c r="A1061" s="83"/>
    </row>
    <row r="1062" spans="1:4">
      <c r="A1062" s="86"/>
      <c r="D1062" s="85"/>
    </row>
    <row r="1063" spans="1:4">
      <c r="A1063" s="86"/>
      <c r="D1063" s="85"/>
    </row>
    <row r="1064" spans="1:4">
      <c r="A1064" s="86"/>
      <c r="D1064" s="85"/>
    </row>
    <row r="1065" spans="1:4">
      <c r="A1065" s="86"/>
      <c r="D1065" s="85"/>
    </row>
    <row r="1066" spans="1:4">
      <c r="A1066" s="86"/>
      <c r="D1066" s="85"/>
    </row>
    <row r="1067" spans="1:4">
      <c r="A1067" s="86"/>
      <c r="D1067" s="85"/>
    </row>
    <row r="1068" spans="1:4">
      <c r="A1068" s="86"/>
      <c r="D1068" s="85"/>
    </row>
    <row r="1069" spans="1:4">
      <c r="A1069" s="86"/>
      <c r="D1069" s="85"/>
    </row>
    <row r="1070" spans="1:4">
      <c r="A1070" s="86"/>
      <c r="D1070" s="85"/>
    </row>
    <row r="1071" spans="1:4">
      <c r="A1071" s="86"/>
      <c r="D1071" s="85"/>
    </row>
    <row r="1072" spans="1:4">
      <c r="A1072" s="86"/>
      <c r="D1072" s="85"/>
    </row>
    <row r="1073" spans="1:4">
      <c r="A1073" s="86"/>
      <c r="D1073" s="85"/>
    </row>
    <row r="1074" spans="1:4">
      <c r="A1074" s="86"/>
      <c r="D1074" s="85"/>
    </row>
    <row r="1075" spans="1:4">
      <c r="A1075" s="86"/>
      <c r="D1075" s="85"/>
    </row>
    <row r="1076" spans="1:4">
      <c r="A1076" s="86"/>
      <c r="D1076" s="85"/>
    </row>
    <row r="1077" spans="1:4">
      <c r="A1077" s="86"/>
      <c r="D1077" s="85"/>
    </row>
    <row r="1078" spans="1:4">
      <c r="A1078" s="86"/>
      <c r="D1078" s="85"/>
    </row>
    <row r="1079" spans="1:4">
      <c r="A1079" s="86"/>
      <c r="D1079" s="85"/>
    </row>
    <row r="1080" spans="1:4">
      <c r="A1080" s="86"/>
      <c r="D1080" s="85"/>
    </row>
    <row r="1081" spans="1:4">
      <c r="A1081" s="86"/>
      <c r="D1081" s="85"/>
    </row>
    <row r="1082" spans="1:4">
      <c r="A1082" s="86"/>
      <c r="D1082" s="85"/>
    </row>
    <row r="1083" spans="1:4">
      <c r="A1083" s="86"/>
      <c r="D1083" s="85"/>
    </row>
    <row r="1084" spans="1:4">
      <c r="A1084" s="86"/>
      <c r="D1084" s="85"/>
    </row>
    <row r="1085" spans="1:4">
      <c r="A1085" s="86"/>
      <c r="D1085" s="85"/>
    </row>
    <row r="1086" spans="1:4">
      <c r="A1086" s="86"/>
      <c r="D1086" s="85"/>
    </row>
    <row r="1087" spans="1:4">
      <c r="A1087" s="86"/>
      <c r="D1087" s="85"/>
    </row>
    <row r="1088" spans="1:4">
      <c r="A1088" s="86"/>
      <c r="D1088" s="85"/>
    </row>
    <row r="1089" spans="1:4">
      <c r="A1089" s="86"/>
      <c r="D1089" s="85"/>
    </row>
    <row r="1090" spans="1:4">
      <c r="A1090" s="86"/>
      <c r="D1090" s="85"/>
    </row>
    <row r="1091" spans="1:4">
      <c r="A1091" s="86"/>
      <c r="D1091" s="85"/>
    </row>
    <row r="1092" spans="1:4">
      <c r="A1092" s="86"/>
      <c r="D1092" s="85"/>
    </row>
    <row r="1093" spans="1:4">
      <c r="A1093" s="86"/>
      <c r="D1093" s="85"/>
    </row>
    <row r="1094" spans="1:4">
      <c r="A1094" s="86"/>
      <c r="D1094" s="85"/>
    </row>
    <row r="1095" spans="1:4">
      <c r="A1095" s="86"/>
      <c r="D1095" s="85"/>
    </row>
    <row r="1096" spans="1:4">
      <c r="A1096" s="86"/>
      <c r="D1096" s="85"/>
    </row>
    <row r="1097" spans="1:4">
      <c r="A1097" s="86"/>
      <c r="D1097" s="85"/>
    </row>
    <row r="1098" spans="1:4">
      <c r="A1098" s="86"/>
      <c r="D1098" s="85"/>
    </row>
    <row r="1099" spans="1:4">
      <c r="A1099" s="86"/>
      <c r="D1099" s="85"/>
    </row>
    <row r="1100" spans="1:4">
      <c r="A1100" s="86"/>
      <c r="D1100" s="85"/>
    </row>
    <row r="1101" spans="1:4">
      <c r="A1101" s="83"/>
    </row>
    <row r="1102" spans="1:4">
      <c r="A1102" s="83"/>
    </row>
    <row r="1103" spans="1:4">
      <c r="A1103" s="83"/>
    </row>
    <row r="1104" spans="1:4">
      <c r="A1104" s="83"/>
    </row>
    <row r="1105" spans="1:1">
      <c r="A1105" s="83"/>
    </row>
    <row r="1106" spans="1:1">
      <c r="A1106" s="83"/>
    </row>
    <row r="1107" spans="1:1">
      <c r="A1107" s="83"/>
    </row>
    <row r="1108" spans="1:1">
      <c r="A1108" s="83"/>
    </row>
    <row r="1109" spans="1:1">
      <c r="A1109" s="83"/>
    </row>
    <row r="1110" spans="1:1">
      <c r="A1110" s="83"/>
    </row>
    <row r="1111" spans="1:1">
      <c r="A1111" s="83"/>
    </row>
    <row r="1112" spans="1:1">
      <c r="A1112" s="83"/>
    </row>
    <row r="1113" spans="1:1">
      <c r="A1113" s="83"/>
    </row>
    <row r="1114" spans="1:1">
      <c r="A1114" s="83"/>
    </row>
    <row r="1115" spans="1:1">
      <c r="A1115" s="83"/>
    </row>
    <row r="1116" spans="1:1">
      <c r="A1116" s="83"/>
    </row>
    <row r="1117" spans="1:1">
      <c r="A1117" s="83"/>
    </row>
    <row r="1118" spans="1:1">
      <c r="A1118" s="83"/>
    </row>
    <row r="1119" spans="1:1">
      <c r="A1119" s="83"/>
    </row>
    <row r="1120" spans="1:1">
      <c r="A1120" s="83"/>
    </row>
    <row r="1121" spans="1:1">
      <c r="A1121" s="83"/>
    </row>
    <row r="1122" spans="1:1">
      <c r="A1122" s="83"/>
    </row>
    <row r="1123" spans="1:1">
      <c r="A1123" s="83"/>
    </row>
    <row r="1124" spans="1:1">
      <c r="A1124" s="83"/>
    </row>
    <row r="1125" spans="1:1">
      <c r="A1125" s="83"/>
    </row>
    <row r="1126" spans="1:1">
      <c r="A1126" s="83"/>
    </row>
    <row r="1127" spans="1:1">
      <c r="A1127" s="83"/>
    </row>
    <row r="1128" spans="1:1">
      <c r="A1128" s="83"/>
    </row>
    <row r="1129" spans="1:1">
      <c r="A1129" s="83"/>
    </row>
    <row r="1130" spans="1:1">
      <c r="A1130" s="83"/>
    </row>
    <row r="1131" spans="1:1">
      <c r="A1131" s="83"/>
    </row>
    <row r="1132" spans="1:1">
      <c r="A1132" s="83"/>
    </row>
    <row r="1133" spans="1:1">
      <c r="A1133" s="83"/>
    </row>
    <row r="1134" spans="1:1">
      <c r="A1134" s="83"/>
    </row>
    <row r="1135" spans="1:1">
      <c r="A1135" s="83"/>
    </row>
    <row r="1136" spans="1:1">
      <c r="A1136" s="83"/>
    </row>
    <row r="1137" spans="1:1">
      <c r="A1137" s="83"/>
    </row>
    <row r="1138" spans="1:1">
      <c r="A1138" s="83"/>
    </row>
    <row r="1139" spans="1:1">
      <c r="A1139" s="83"/>
    </row>
    <row r="1140" spans="1:1">
      <c r="A1140" s="83"/>
    </row>
    <row r="1141" spans="1:1">
      <c r="A1141" s="83"/>
    </row>
    <row r="1142" spans="1:1">
      <c r="A1142" s="83"/>
    </row>
    <row r="1143" spans="1:1">
      <c r="A1143" s="83"/>
    </row>
    <row r="1144" spans="1:1">
      <c r="A1144" s="83"/>
    </row>
    <row r="1145" spans="1:1">
      <c r="A1145" s="83"/>
    </row>
    <row r="1146" spans="1:1">
      <c r="A1146" s="83"/>
    </row>
    <row r="1147" spans="1:1">
      <c r="A1147" s="83"/>
    </row>
    <row r="1148" spans="1:1">
      <c r="A1148" s="83"/>
    </row>
    <row r="1149" spans="1:1">
      <c r="A1149" s="83"/>
    </row>
    <row r="1150" spans="1:1">
      <c r="A1150" s="83"/>
    </row>
    <row r="1151" spans="1:1">
      <c r="A1151" s="83"/>
    </row>
    <row r="1152" spans="1:1">
      <c r="A1152" s="83"/>
    </row>
    <row r="1153" spans="1:1">
      <c r="A1153" s="83"/>
    </row>
    <row r="1154" spans="1:1">
      <c r="A1154" s="83"/>
    </row>
    <row r="1155" spans="1:1">
      <c r="A1155" s="83"/>
    </row>
    <row r="1156" spans="1:1">
      <c r="A1156" s="83"/>
    </row>
    <row r="1157" spans="1:1">
      <c r="A1157" s="83"/>
    </row>
    <row r="1158" spans="1:1">
      <c r="A1158" s="83"/>
    </row>
    <row r="1159" spans="1:1">
      <c r="A1159" s="83"/>
    </row>
    <row r="1160" spans="1:1">
      <c r="A1160" s="83"/>
    </row>
    <row r="1161" spans="1:1">
      <c r="A1161" s="83"/>
    </row>
    <row r="1162" spans="1:1">
      <c r="A1162" s="83"/>
    </row>
    <row r="1163" spans="1:1">
      <c r="A1163" s="83"/>
    </row>
    <row r="1164" spans="1:1">
      <c r="A1164" s="83"/>
    </row>
    <row r="1165" spans="1:1">
      <c r="A1165" s="83"/>
    </row>
    <row r="1166" spans="1:1">
      <c r="A1166" s="83"/>
    </row>
    <row r="1167" spans="1:1">
      <c r="A1167" s="83"/>
    </row>
    <row r="1168" spans="1:1">
      <c r="A1168" s="83"/>
    </row>
    <row r="1169" spans="1:1">
      <c r="A1169" s="83"/>
    </row>
    <row r="1170" spans="1:1">
      <c r="A1170" s="83"/>
    </row>
    <row r="1171" spans="1:1">
      <c r="A1171" s="83"/>
    </row>
    <row r="1172" spans="1:1">
      <c r="A1172" s="83"/>
    </row>
    <row r="1173" spans="1:1">
      <c r="A1173" s="83"/>
    </row>
    <row r="1174" spans="1:1">
      <c r="A1174" s="83"/>
    </row>
    <row r="1175" spans="1:1">
      <c r="A1175" s="83"/>
    </row>
    <row r="1176" spans="1:1">
      <c r="A1176" s="83"/>
    </row>
    <row r="1177" spans="1:1">
      <c r="A1177" s="83"/>
    </row>
    <row r="1178" spans="1:1">
      <c r="A1178" s="83"/>
    </row>
    <row r="1179" spans="1:1">
      <c r="A1179" s="83"/>
    </row>
    <row r="1180" spans="1:1">
      <c r="A1180" s="83"/>
    </row>
    <row r="1181" spans="1:1">
      <c r="A1181" s="83"/>
    </row>
    <row r="1182" spans="1:1">
      <c r="A1182" s="83"/>
    </row>
    <row r="1183" spans="1:1">
      <c r="A1183" s="83"/>
    </row>
    <row r="1184" spans="1:1">
      <c r="A1184" s="83"/>
    </row>
    <row r="1185" spans="1:5">
      <c r="A1185" s="83"/>
    </row>
    <row r="1186" spans="1:5">
      <c r="A1186" s="83"/>
    </row>
    <row r="1187" spans="1:5">
      <c r="A1187" s="83"/>
    </row>
    <row r="1188" spans="1:5">
      <c r="A1188" s="83"/>
    </row>
    <row r="1189" spans="1:5">
      <c r="A1189" s="83"/>
    </row>
    <row r="1190" spans="1:5">
      <c r="A1190" s="83"/>
    </row>
    <row r="1191" spans="1:5">
      <c r="A1191" s="83"/>
    </row>
    <row r="1192" spans="1:5">
      <c r="A1192" s="83"/>
    </row>
    <row r="1193" spans="1:5">
      <c r="A1193" s="83"/>
    </row>
    <row r="1194" spans="1:5">
      <c r="A1194" s="83"/>
    </row>
    <row r="1195" spans="1:5">
      <c r="A1195" s="86"/>
      <c r="D1195" s="85"/>
      <c r="E1195" s="85"/>
    </row>
    <row r="1196" spans="1:5">
      <c r="A1196" s="83"/>
    </row>
    <row r="1197" spans="1:5">
      <c r="A1197" s="83"/>
    </row>
    <row r="1198" spans="1:5">
      <c r="A1198" s="83"/>
    </row>
    <row r="1199" spans="1:5">
      <c r="A1199" s="83"/>
    </row>
    <row r="1200" spans="1:5">
      <c r="A1200" s="83"/>
    </row>
    <row r="1201" spans="1:5">
      <c r="A1201" s="86"/>
      <c r="D1201" s="85"/>
      <c r="E1201" s="85"/>
    </row>
    <row r="1202" spans="1:5">
      <c r="A1202" s="83"/>
    </row>
    <row r="1203" spans="1:5">
      <c r="A1203" s="83"/>
    </row>
    <row r="1204" spans="1:5">
      <c r="A1204" s="83"/>
    </row>
    <row r="1205" spans="1:5">
      <c r="A1205" s="83"/>
    </row>
    <row r="1206" spans="1:5">
      <c r="A1206" s="83"/>
    </row>
    <row r="1207" spans="1:5">
      <c r="A1207" s="83"/>
    </row>
    <row r="1208" spans="1:5">
      <c r="A1208" s="83"/>
    </row>
    <row r="1209" spans="1:5">
      <c r="A1209" s="83"/>
    </row>
    <row r="1210" spans="1:5">
      <c r="A1210" s="83"/>
    </row>
    <row r="1211" spans="1:5">
      <c r="A1211" s="83"/>
    </row>
    <row r="1212" spans="1:5">
      <c r="A1212" s="83"/>
    </row>
    <row r="1213" spans="1:5">
      <c r="A1213" s="83"/>
    </row>
    <row r="1214" spans="1:5">
      <c r="A1214" s="83"/>
    </row>
    <row r="1215" spans="1:5">
      <c r="A1215" s="83"/>
    </row>
    <row r="1216" spans="1:5">
      <c r="A1216" s="83"/>
    </row>
    <row r="1217" spans="1:1">
      <c r="A1217" s="83"/>
    </row>
    <row r="1218" spans="1:1">
      <c r="A1218" s="83"/>
    </row>
    <row r="1219" spans="1:1">
      <c r="A1219" s="83"/>
    </row>
    <row r="1220" spans="1:1">
      <c r="A1220" s="83"/>
    </row>
    <row r="1221" spans="1:1">
      <c r="A1221" s="83"/>
    </row>
    <row r="1222" spans="1:1">
      <c r="A1222" s="83"/>
    </row>
    <row r="1223" spans="1:1">
      <c r="A1223" s="83"/>
    </row>
    <row r="1224" spans="1:1">
      <c r="A1224" s="83"/>
    </row>
    <row r="1225" spans="1:1">
      <c r="A1225" s="83"/>
    </row>
    <row r="1226" spans="1:1">
      <c r="A1226" s="83"/>
    </row>
    <row r="1227" spans="1:1">
      <c r="A1227" s="83"/>
    </row>
    <row r="1228" spans="1:1">
      <c r="A1228" s="83"/>
    </row>
    <row r="1229" spans="1:1">
      <c r="A1229" s="83"/>
    </row>
    <row r="1230" spans="1:1">
      <c r="A1230" s="83"/>
    </row>
    <row r="1231" spans="1:1">
      <c r="A1231" s="83"/>
    </row>
    <row r="1232" spans="1:1">
      <c r="A1232" s="83"/>
    </row>
    <row r="1233" spans="1:1">
      <c r="A1233" s="83"/>
    </row>
    <row r="1234" spans="1:1">
      <c r="A1234" s="83"/>
    </row>
    <row r="1235" spans="1:1">
      <c r="A1235" s="83"/>
    </row>
    <row r="1236" spans="1:1">
      <c r="A1236" s="83"/>
    </row>
    <row r="1237" spans="1:1">
      <c r="A1237" s="83"/>
    </row>
    <row r="1238" spans="1:1">
      <c r="A1238" s="83"/>
    </row>
    <row r="1239" spans="1:1">
      <c r="A1239" s="83"/>
    </row>
    <row r="1240" spans="1:1">
      <c r="A1240" s="83"/>
    </row>
    <row r="1241" spans="1:1">
      <c r="A1241" s="83"/>
    </row>
    <row r="1242" spans="1:1">
      <c r="A1242" s="83"/>
    </row>
    <row r="1243" spans="1:1">
      <c r="A1243" s="83"/>
    </row>
    <row r="1244" spans="1:1">
      <c r="A1244" s="83"/>
    </row>
    <row r="1245" spans="1:1">
      <c r="A1245" s="83"/>
    </row>
    <row r="1246" spans="1:1">
      <c r="A1246" s="83"/>
    </row>
    <row r="1247" spans="1:1">
      <c r="A1247" s="83"/>
    </row>
    <row r="1248" spans="1:1">
      <c r="A1248" s="83"/>
    </row>
    <row r="1249" spans="1:5">
      <c r="A1249" s="83"/>
    </row>
    <row r="1250" spans="1:5">
      <c r="A1250" s="83"/>
    </row>
    <row r="1251" spans="1:5">
      <c r="A1251" s="83"/>
    </row>
    <row r="1252" spans="1:5">
      <c r="A1252" s="83"/>
    </row>
    <row r="1253" spans="1:5">
      <c r="A1253" s="83"/>
    </row>
    <row r="1254" spans="1:5">
      <c r="A1254" s="86"/>
      <c r="D1254" s="85"/>
      <c r="E1254" s="85"/>
    </row>
    <row r="1255" spans="1:5">
      <c r="A1255" s="86"/>
      <c r="D1255" s="85"/>
      <c r="E1255" s="85"/>
    </row>
    <row r="1256" spans="1:5">
      <c r="A1256" s="86"/>
      <c r="D1256" s="85"/>
      <c r="E1256" s="85"/>
    </row>
    <row r="1257" spans="1:5">
      <c r="A1257" s="83"/>
    </row>
    <row r="1258" spans="1:5">
      <c r="A1258" s="83"/>
    </row>
    <row r="1259" spans="1:5">
      <c r="A1259" s="83"/>
    </row>
    <row r="1260" spans="1:5">
      <c r="A1260" s="83"/>
    </row>
    <row r="1261" spans="1:5">
      <c r="A1261" s="83"/>
    </row>
    <row r="1262" spans="1:5">
      <c r="A1262" s="83"/>
    </row>
    <row r="1263" spans="1:5">
      <c r="A1263" s="83"/>
    </row>
    <row r="1264" spans="1:5">
      <c r="A1264" s="83"/>
    </row>
    <row r="1265" spans="1:13">
      <c r="A1265" s="83"/>
    </row>
    <row r="1266" spans="1:13">
      <c r="A1266" s="83"/>
    </row>
    <row r="1267" spans="1:13">
      <c r="A1267" s="90"/>
      <c r="D1267" s="90"/>
    </row>
    <row r="1268" spans="1:13">
      <c r="A1268" s="83"/>
    </row>
    <row r="1269" spans="1:13">
      <c r="A1269" s="83"/>
    </row>
    <row r="1270" spans="1:13">
      <c r="A1270" s="83"/>
    </row>
    <row r="1271" spans="1:13" s="83" customFormat="1">
      <c r="I1271" s="67"/>
      <c r="J1271" s="67"/>
      <c r="L1271" s="67"/>
      <c r="M1271" s="67"/>
    </row>
    <row r="1272" spans="1:13" s="83" customFormat="1">
      <c r="I1272" s="67"/>
      <c r="J1272" s="67"/>
      <c r="L1272" s="67"/>
      <c r="M1272" s="67"/>
    </row>
    <row r="1273" spans="1:13" s="83" customFormat="1">
      <c r="I1273" s="67"/>
      <c r="J1273" s="67"/>
      <c r="L1273" s="67"/>
      <c r="M1273" s="67"/>
    </row>
    <row r="1274" spans="1:13" s="83" customFormat="1">
      <c r="I1274" s="67"/>
      <c r="J1274" s="67"/>
      <c r="L1274" s="67"/>
      <c r="M1274" s="67"/>
    </row>
    <row r="1275" spans="1:13" s="83" customFormat="1">
      <c r="I1275" s="67"/>
      <c r="J1275" s="67"/>
      <c r="L1275" s="67"/>
      <c r="M1275" s="67"/>
    </row>
    <row r="1276" spans="1:13" s="83" customFormat="1">
      <c r="I1276" s="67"/>
      <c r="J1276" s="67"/>
      <c r="L1276" s="67"/>
      <c r="M1276" s="67"/>
    </row>
    <row r="1277" spans="1:13" s="83" customFormat="1">
      <c r="I1277" s="67"/>
      <c r="J1277" s="67"/>
      <c r="L1277" s="67"/>
      <c r="M1277" s="67"/>
    </row>
    <row r="1278" spans="1:13" s="83" customFormat="1">
      <c r="I1278" s="67"/>
      <c r="J1278" s="67"/>
      <c r="L1278" s="67"/>
      <c r="M1278" s="67"/>
    </row>
    <row r="1279" spans="1:13">
      <c r="A1279" s="83"/>
    </row>
    <row r="1280" spans="1:13">
      <c r="A1280" s="83"/>
    </row>
    <row r="1281" spans="1:1">
      <c r="A1281" s="83"/>
    </row>
    <row r="1282" spans="1:1">
      <c r="A1282" s="83"/>
    </row>
    <row r="1283" spans="1:1">
      <c r="A1283" s="83"/>
    </row>
    <row r="1284" spans="1:1">
      <c r="A1284" s="83"/>
    </row>
    <row r="1285" spans="1:1">
      <c r="A1285" s="83"/>
    </row>
    <row r="1286" spans="1:1">
      <c r="A1286" s="83"/>
    </row>
    <row r="1287" spans="1:1">
      <c r="A1287" s="83"/>
    </row>
    <row r="1288" spans="1:1">
      <c r="A1288" s="83"/>
    </row>
    <row r="1289" spans="1:1">
      <c r="A1289" s="83"/>
    </row>
    <row r="1290" spans="1:1">
      <c r="A1290" s="83"/>
    </row>
    <row r="1291" spans="1:1">
      <c r="A1291" s="83"/>
    </row>
    <row r="1292" spans="1:1">
      <c r="A1292" s="83"/>
    </row>
    <row r="1293" spans="1:1">
      <c r="A1293" s="83"/>
    </row>
    <row r="1294" spans="1:1">
      <c r="A1294" s="83"/>
    </row>
    <row r="1295" spans="1:1">
      <c r="A1295" s="83"/>
    </row>
    <row r="1296" spans="1:1">
      <c r="A1296" s="83"/>
    </row>
    <row r="1297" spans="1:1">
      <c r="A1297" s="83"/>
    </row>
    <row r="1298" spans="1:1">
      <c r="A1298" s="83"/>
    </row>
    <row r="1299" spans="1:1">
      <c r="A1299" s="83"/>
    </row>
    <row r="1300" spans="1:1">
      <c r="A1300" s="83"/>
    </row>
    <row r="1301" spans="1:1">
      <c r="A1301" s="83"/>
    </row>
    <row r="1302" spans="1:1">
      <c r="A1302" s="83"/>
    </row>
    <row r="1303" spans="1:1">
      <c r="A1303" s="83"/>
    </row>
    <row r="1304" spans="1:1">
      <c r="A1304" s="83"/>
    </row>
    <row r="1305" spans="1:1">
      <c r="A1305" s="83"/>
    </row>
    <row r="1306" spans="1:1">
      <c r="A1306" s="83"/>
    </row>
    <row r="1307" spans="1:1">
      <c r="A1307" s="83"/>
    </row>
    <row r="1308" spans="1:1">
      <c r="A1308" s="83"/>
    </row>
    <row r="1309" spans="1:1">
      <c r="A1309" s="83"/>
    </row>
    <row r="1310" spans="1:1">
      <c r="A1310" s="83"/>
    </row>
    <row r="1311" spans="1:1">
      <c r="A1311" s="83"/>
    </row>
    <row r="1312" spans="1:1">
      <c r="A1312" s="83"/>
    </row>
    <row r="1313" spans="1:1">
      <c r="A1313" s="83"/>
    </row>
    <row r="1314" spans="1:1">
      <c r="A1314" s="83"/>
    </row>
    <row r="1315" spans="1:1">
      <c r="A1315" s="83"/>
    </row>
    <row r="1316" spans="1:1">
      <c r="A1316" s="83"/>
    </row>
    <row r="1317" spans="1:1">
      <c r="A1317" s="83"/>
    </row>
    <row r="1318" spans="1:1">
      <c r="A1318" s="83"/>
    </row>
    <row r="1319" spans="1:1">
      <c r="A1319" s="83"/>
    </row>
    <row r="1320" spans="1:1">
      <c r="A1320" s="83"/>
    </row>
    <row r="1321" spans="1:1">
      <c r="A1321" s="83"/>
    </row>
    <row r="1322" spans="1:1">
      <c r="A1322" s="83"/>
    </row>
    <row r="1323" spans="1:1">
      <c r="A1323" s="83"/>
    </row>
    <row r="1324" spans="1:1">
      <c r="A1324" s="83"/>
    </row>
    <row r="1325" spans="1:1">
      <c r="A1325" s="83"/>
    </row>
    <row r="1326" spans="1:1">
      <c r="A1326" s="83"/>
    </row>
    <row r="1327" spans="1:1">
      <c r="A1327" s="83"/>
    </row>
    <row r="1328" spans="1:1">
      <c r="A1328" s="83"/>
    </row>
    <row r="1329" spans="1:1">
      <c r="A1329" s="83"/>
    </row>
    <row r="1330" spans="1:1">
      <c r="A1330" s="83"/>
    </row>
    <row r="1331" spans="1:1">
      <c r="A1331" s="83"/>
    </row>
    <row r="1332" spans="1:1">
      <c r="A1332" s="83"/>
    </row>
    <row r="1333" spans="1:1">
      <c r="A1333" s="83"/>
    </row>
    <row r="1334" spans="1:1">
      <c r="A1334" s="83"/>
    </row>
    <row r="1335" spans="1:1">
      <c r="A1335" s="83"/>
    </row>
    <row r="1336" spans="1:1">
      <c r="A1336" s="83"/>
    </row>
    <row r="1337" spans="1:1">
      <c r="A1337" s="83"/>
    </row>
    <row r="1338" spans="1:1">
      <c r="A1338" s="83"/>
    </row>
    <row r="1339" spans="1:1">
      <c r="A1339" s="83"/>
    </row>
    <row r="1340" spans="1:1">
      <c r="A1340" s="83"/>
    </row>
    <row r="1341" spans="1:1">
      <c r="A1341" s="83"/>
    </row>
    <row r="1342" spans="1:1">
      <c r="A1342" s="83"/>
    </row>
    <row r="1343" spans="1:1">
      <c r="A1343" s="83"/>
    </row>
    <row r="1344" spans="1:1">
      <c r="A1344" s="83"/>
    </row>
    <row r="1345" spans="1:1">
      <c r="A1345" s="83"/>
    </row>
    <row r="1346" spans="1:1">
      <c r="A1346" s="83"/>
    </row>
    <row r="1347" spans="1:1">
      <c r="A1347" s="83"/>
    </row>
    <row r="1348" spans="1:1">
      <c r="A1348" s="83"/>
    </row>
    <row r="1349" spans="1:1">
      <c r="A1349" s="83"/>
    </row>
    <row r="1350" spans="1:1">
      <c r="A1350" s="83"/>
    </row>
    <row r="1351" spans="1:1">
      <c r="A1351" s="83"/>
    </row>
    <row r="1352" spans="1:1">
      <c r="A1352" s="83"/>
    </row>
    <row r="1353" spans="1:1">
      <c r="A1353" s="83"/>
    </row>
    <row r="1354" spans="1:1">
      <c r="A1354" s="83"/>
    </row>
    <row r="1355" spans="1:1">
      <c r="A1355" s="83"/>
    </row>
    <row r="1356" spans="1:1">
      <c r="A1356" s="83"/>
    </row>
    <row r="1357" spans="1:1">
      <c r="A1357" s="83"/>
    </row>
    <row r="1358" spans="1:1">
      <c r="A1358" s="83"/>
    </row>
    <row r="1359" spans="1:1">
      <c r="A1359" s="83"/>
    </row>
    <row r="1360" spans="1:1">
      <c r="A1360" s="83"/>
    </row>
    <row r="1361" spans="1:1">
      <c r="A1361" s="83"/>
    </row>
    <row r="1362" spans="1:1">
      <c r="A1362" s="83"/>
    </row>
    <row r="1363" spans="1:1">
      <c r="A1363" s="83"/>
    </row>
    <row r="1364" spans="1:1">
      <c r="A1364" s="83"/>
    </row>
    <row r="1365" spans="1:1">
      <c r="A1365" s="83"/>
    </row>
    <row r="1366" spans="1:1">
      <c r="A1366" s="83"/>
    </row>
    <row r="1367" spans="1:1">
      <c r="A1367" s="83"/>
    </row>
    <row r="1368" spans="1:1">
      <c r="A1368" s="83"/>
    </row>
    <row r="1369" spans="1:1">
      <c r="A1369" s="83"/>
    </row>
    <row r="1370" spans="1:1">
      <c r="A1370" s="83"/>
    </row>
    <row r="1371" spans="1:1">
      <c r="A1371" s="83"/>
    </row>
    <row r="1372" spans="1:1">
      <c r="A1372" s="83"/>
    </row>
    <row r="1373" spans="1:1">
      <c r="A1373" s="83"/>
    </row>
    <row r="1374" spans="1:1">
      <c r="A1374" s="83"/>
    </row>
    <row r="1375" spans="1:1">
      <c r="A1375" s="83"/>
    </row>
    <row r="1376" spans="1:1">
      <c r="A1376" s="83"/>
    </row>
    <row r="1377" spans="1:1">
      <c r="A1377" s="83"/>
    </row>
    <row r="1378" spans="1:1">
      <c r="A1378" s="83"/>
    </row>
    <row r="1379" spans="1:1">
      <c r="A1379" s="83"/>
    </row>
    <row r="1380" spans="1:1">
      <c r="A1380" s="83"/>
    </row>
    <row r="1381" spans="1:1">
      <c r="A1381" s="83"/>
    </row>
    <row r="1382" spans="1:1">
      <c r="A1382" s="83"/>
    </row>
    <row r="1383" spans="1:1">
      <c r="A1383" s="83"/>
    </row>
    <row r="1384" spans="1:1">
      <c r="A1384" s="83"/>
    </row>
    <row r="1385" spans="1:1">
      <c r="A1385" s="83"/>
    </row>
    <row r="1386" spans="1:1">
      <c r="A1386" s="83"/>
    </row>
    <row r="1387" spans="1:1">
      <c r="A1387" s="83"/>
    </row>
    <row r="1388" spans="1:1">
      <c r="A1388" s="83"/>
    </row>
    <row r="1389" spans="1:1">
      <c r="A1389" s="83"/>
    </row>
    <row r="1390" spans="1:1">
      <c r="A1390" s="83"/>
    </row>
    <row r="1391" spans="1:1">
      <c r="A1391" s="83"/>
    </row>
    <row r="1392" spans="1:1">
      <c r="A1392" s="83"/>
    </row>
    <row r="1393" spans="1:1">
      <c r="A1393" s="83"/>
    </row>
    <row r="1394" spans="1:1">
      <c r="A1394" s="83"/>
    </row>
    <row r="1395" spans="1:1">
      <c r="A1395" s="83"/>
    </row>
    <row r="1396" spans="1:1">
      <c r="A1396" s="83"/>
    </row>
    <row r="1397" spans="1:1">
      <c r="A1397" s="83"/>
    </row>
    <row r="1398" spans="1:1">
      <c r="A1398" s="83"/>
    </row>
    <row r="1399" spans="1:1">
      <c r="A1399" s="83"/>
    </row>
    <row r="1400" spans="1:1">
      <c r="A1400" s="83"/>
    </row>
    <row r="1401" spans="1:1">
      <c r="A1401" s="83"/>
    </row>
    <row r="1402" spans="1:1">
      <c r="A1402" s="83"/>
    </row>
    <row r="1403" spans="1:1">
      <c r="A1403" s="83"/>
    </row>
    <row r="1404" spans="1:1">
      <c r="A1404" s="83"/>
    </row>
    <row r="1405" spans="1:1">
      <c r="A1405" s="83"/>
    </row>
    <row r="1406" spans="1:1">
      <c r="A1406" s="83"/>
    </row>
    <row r="1407" spans="1:1">
      <c r="A1407" s="83"/>
    </row>
    <row r="1408" spans="1:1">
      <c r="A1408" s="83"/>
    </row>
    <row r="1409" spans="1:1">
      <c r="A1409" s="83"/>
    </row>
    <row r="1410" spans="1:1">
      <c r="A1410" s="83"/>
    </row>
    <row r="1411" spans="1:1">
      <c r="A1411" s="83"/>
    </row>
    <row r="1412" spans="1:1">
      <c r="A1412" s="83"/>
    </row>
    <row r="1413" spans="1:1">
      <c r="A1413" s="83"/>
    </row>
    <row r="1414" spans="1:1">
      <c r="A1414" s="83"/>
    </row>
    <row r="1415" spans="1:1">
      <c r="A1415" s="83"/>
    </row>
    <row r="1416" spans="1:1">
      <c r="A1416" s="83"/>
    </row>
    <row r="1417" spans="1:1">
      <c r="A1417" s="83"/>
    </row>
    <row r="1418" spans="1:1">
      <c r="A1418" s="83"/>
    </row>
    <row r="1419" spans="1:1">
      <c r="A1419" s="83"/>
    </row>
    <row r="1420" spans="1:1">
      <c r="A1420" s="83"/>
    </row>
    <row r="1421" spans="1:1">
      <c r="A1421" s="83"/>
    </row>
    <row r="1422" spans="1:1">
      <c r="A1422" s="83"/>
    </row>
    <row r="1423" spans="1:1">
      <c r="A1423" s="83"/>
    </row>
    <row r="1424" spans="1:1">
      <c r="A1424" s="83"/>
    </row>
    <row r="1425" spans="1:1">
      <c r="A1425" s="83"/>
    </row>
    <row r="1426" spans="1:1">
      <c r="A1426" s="83"/>
    </row>
    <row r="1427" spans="1:1">
      <c r="A1427" s="83"/>
    </row>
    <row r="1428" spans="1:1">
      <c r="A1428" s="83"/>
    </row>
    <row r="1429" spans="1:1">
      <c r="A1429" s="83"/>
    </row>
    <row r="1430" spans="1:1">
      <c r="A1430" s="83"/>
    </row>
    <row r="1431" spans="1:1">
      <c r="A1431" s="83"/>
    </row>
    <row r="1432" spans="1:1">
      <c r="A1432" s="83"/>
    </row>
    <row r="1433" spans="1:1">
      <c r="A1433" s="83"/>
    </row>
    <row r="1434" spans="1:1">
      <c r="A1434" s="83"/>
    </row>
    <row r="1435" spans="1:1">
      <c r="A1435" s="83"/>
    </row>
    <row r="1436" spans="1:1">
      <c r="A1436" s="83"/>
    </row>
    <row r="1437" spans="1:1">
      <c r="A1437" s="83"/>
    </row>
    <row r="1438" spans="1:1">
      <c r="A1438" s="83"/>
    </row>
    <row r="1439" spans="1:1">
      <c r="A1439" s="83"/>
    </row>
    <row r="1440" spans="1:1">
      <c r="A1440" s="83"/>
    </row>
    <row r="1441" spans="1:1">
      <c r="A1441" s="83"/>
    </row>
    <row r="1442" spans="1:1">
      <c r="A1442" s="83"/>
    </row>
    <row r="1443" spans="1:1">
      <c r="A1443" s="83"/>
    </row>
    <row r="1444" spans="1:1">
      <c r="A1444" s="83"/>
    </row>
    <row r="1445" spans="1:1">
      <c r="A1445" s="83"/>
    </row>
    <row r="1446" spans="1:1">
      <c r="A1446" s="83"/>
    </row>
    <row r="1447" spans="1:1">
      <c r="A1447" s="83"/>
    </row>
    <row r="1448" spans="1:1">
      <c r="A1448" s="83"/>
    </row>
    <row r="1449" spans="1:1">
      <c r="A1449" s="83"/>
    </row>
    <row r="1450" spans="1:1">
      <c r="A1450" s="83"/>
    </row>
    <row r="1451" spans="1:1">
      <c r="A1451" s="83"/>
    </row>
    <row r="1452" spans="1:1">
      <c r="A1452" s="83"/>
    </row>
    <row r="1453" spans="1:1">
      <c r="A1453" s="83"/>
    </row>
    <row r="1454" spans="1:1">
      <c r="A1454" s="83"/>
    </row>
    <row r="1455" spans="1:1">
      <c r="A1455" s="83"/>
    </row>
    <row r="1456" spans="1:1">
      <c r="A1456" s="83"/>
    </row>
    <row r="1457" spans="1:1">
      <c r="A1457" s="83"/>
    </row>
    <row r="1458" spans="1:1">
      <c r="A1458" s="83"/>
    </row>
    <row r="1459" spans="1:1">
      <c r="A1459" s="83"/>
    </row>
    <row r="1460" spans="1:1">
      <c r="A1460" s="83"/>
    </row>
    <row r="1461" spans="1:1">
      <c r="A1461" s="83"/>
    </row>
    <row r="1462" spans="1:1">
      <c r="A1462" s="83"/>
    </row>
    <row r="1463" spans="1:1">
      <c r="A1463" s="83"/>
    </row>
    <row r="1464" spans="1:1">
      <c r="A1464" s="83"/>
    </row>
    <row r="1465" spans="1:1">
      <c r="A1465" s="83"/>
    </row>
    <row r="1466" spans="1:1">
      <c r="A1466" s="83"/>
    </row>
    <row r="1467" spans="1:1">
      <c r="A1467" s="83"/>
    </row>
    <row r="1468" spans="1:1">
      <c r="A1468" s="83"/>
    </row>
    <row r="1469" spans="1:1">
      <c r="A1469" s="83"/>
    </row>
    <row r="1470" spans="1:1">
      <c r="A1470" s="83"/>
    </row>
    <row r="1471" spans="1:1">
      <c r="A1471" s="83"/>
    </row>
    <row r="1472" spans="1:1">
      <c r="A1472" s="83"/>
    </row>
    <row r="1473" spans="1:1">
      <c r="A1473" s="83"/>
    </row>
    <row r="1474" spans="1:1">
      <c r="A1474" s="83"/>
    </row>
    <row r="1475" spans="1:1">
      <c r="A1475" s="83"/>
    </row>
    <row r="1476" spans="1:1">
      <c r="A1476" s="83"/>
    </row>
    <row r="1477" spans="1:1">
      <c r="A1477" s="83"/>
    </row>
    <row r="1478" spans="1:1">
      <c r="A1478" s="83"/>
    </row>
    <row r="1479" spans="1:1">
      <c r="A1479" s="83"/>
    </row>
    <row r="1480" spans="1:1">
      <c r="A1480" s="83"/>
    </row>
    <row r="1481" spans="1:1">
      <c r="A1481" s="83"/>
    </row>
    <row r="1482" spans="1:1">
      <c r="A1482" s="83"/>
    </row>
    <row r="1483" spans="1:1">
      <c r="A1483" s="83"/>
    </row>
    <row r="1484" spans="1:1">
      <c r="A1484" s="83"/>
    </row>
    <row r="1485" spans="1:1">
      <c r="A1485" s="83"/>
    </row>
    <row r="1486" spans="1:1">
      <c r="A1486" s="83"/>
    </row>
    <row r="1487" spans="1:1">
      <c r="A1487" s="83"/>
    </row>
    <row r="1488" spans="1:1">
      <c r="A1488" s="83"/>
    </row>
    <row r="1489" spans="1:1">
      <c r="A1489" s="83"/>
    </row>
    <row r="1490" spans="1:1">
      <c r="A1490" s="83"/>
    </row>
    <row r="1491" spans="1:1">
      <c r="A1491" s="83"/>
    </row>
    <row r="1492" spans="1:1">
      <c r="A1492" s="83"/>
    </row>
    <row r="1493" spans="1:1">
      <c r="A1493" s="83"/>
    </row>
    <row r="1494" spans="1:1">
      <c r="A1494" s="83"/>
    </row>
    <row r="1495" spans="1:1">
      <c r="A1495" s="83"/>
    </row>
    <row r="1496" spans="1:1">
      <c r="A1496" s="83"/>
    </row>
    <row r="1497" spans="1:1">
      <c r="A1497" s="83"/>
    </row>
    <row r="1498" spans="1:1">
      <c r="A1498" s="83"/>
    </row>
    <row r="1499" spans="1:1">
      <c r="A1499" s="83"/>
    </row>
    <row r="1500" spans="1:1">
      <c r="A1500" s="83"/>
    </row>
    <row r="1501" spans="1:1">
      <c r="A1501" s="83"/>
    </row>
    <row r="1502" spans="1:1">
      <c r="A1502" s="83"/>
    </row>
    <row r="1503" spans="1:1">
      <c r="A1503" s="83"/>
    </row>
    <row r="1504" spans="1:1">
      <c r="A1504" s="83"/>
    </row>
    <row r="1505" spans="1:1">
      <c r="A1505" s="83"/>
    </row>
    <row r="1506" spans="1:1">
      <c r="A1506" s="83"/>
    </row>
    <row r="1507" spans="1:1">
      <c r="A1507" s="83"/>
    </row>
    <row r="1508" spans="1:1">
      <c r="A1508" s="83"/>
    </row>
    <row r="1509" spans="1:1">
      <c r="A1509" s="83"/>
    </row>
    <row r="1510" spans="1:1">
      <c r="A1510" s="83"/>
    </row>
    <row r="1511" spans="1:1">
      <c r="A1511" s="83"/>
    </row>
    <row r="1512" spans="1:1">
      <c r="A1512" s="83"/>
    </row>
    <row r="1513" spans="1:1">
      <c r="A1513" s="83"/>
    </row>
    <row r="1514" spans="1:1">
      <c r="A1514" s="83"/>
    </row>
    <row r="1515" spans="1:1">
      <c r="A1515" s="83"/>
    </row>
    <row r="1516" spans="1:1">
      <c r="A1516" s="83"/>
    </row>
    <row r="1517" spans="1:1">
      <c r="A1517" s="83"/>
    </row>
    <row r="1518" spans="1:1">
      <c r="A1518" s="83"/>
    </row>
    <row r="1519" spans="1:1">
      <c r="A1519" s="83"/>
    </row>
    <row r="1520" spans="1:1">
      <c r="A1520" s="83"/>
    </row>
    <row r="1521" spans="1:1">
      <c r="A1521" s="83"/>
    </row>
    <row r="1522" spans="1:1">
      <c r="A1522" s="83"/>
    </row>
    <row r="1523" spans="1:1">
      <c r="A1523" s="83"/>
    </row>
    <row r="1524" spans="1:1">
      <c r="A1524" s="83"/>
    </row>
    <row r="1525" spans="1:1">
      <c r="A1525" s="83"/>
    </row>
    <row r="1526" spans="1:1">
      <c r="A1526" s="83"/>
    </row>
    <row r="1527" spans="1:1">
      <c r="A1527" s="83"/>
    </row>
    <row r="1528" spans="1:1">
      <c r="A1528" s="83"/>
    </row>
    <row r="1529" spans="1:1">
      <c r="A1529" s="83"/>
    </row>
    <row r="1530" spans="1:1">
      <c r="A1530" s="83"/>
    </row>
    <row r="1531" spans="1:1">
      <c r="A1531" s="83"/>
    </row>
    <row r="1532" spans="1:1">
      <c r="A1532" s="83"/>
    </row>
    <row r="1533" spans="1:1">
      <c r="A1533" s="83"/>
    </row>
    <row r="1534" spans="1:1">
      <c r="A1534" s="83"/>
    </row>
    <row r="1535" spans="1:1">
      <c r="A1535" s="83"/>
    </row>
    <row r="1536" spans="1:1">
      <c r="A1536" s="83"/>
    </row>
    <row r="1537" spans="1:1">
      <c r="A1537" s="83"/>
    </row>
    <row r="1538" spans="1:1">
      <c r="A1538" s="83"/>
    </row>
    <row r="1539" spans="1:1">
      <c r="A1539" s="83"/>
    </row>
    <row r="1540" spans="1:1">
      <c r="A1540" s="83"/>
    </row>
    <row r="1541" spans="1:1">
      <c r="A1541" s="83"/>
    </row>
    <row r="1542" spans="1:1">
      <c r="A1542" s="83"/>
    </row>
    <row r="1543" spans="1:1">
      <c r="A1543" s="83"/>
    </row>
    <row r="1544" spans="1:1">
      <c r="A1544" s="83"/>
    </row>
    <row r="1545" spans="1:1">
      <c r="A1545" s="83"/>
    </row>
    <row r="1546" spans="1:1">
      <c r="A1546" s="83"/>
    </row>
    <row r="1547" spans="1:1">
      <c r="A1547" s="83"/>
    </row>
    <row r="1548" spans="1:1">
      <c r="A1548" s="83"/>
    </row>
    <row r="1549" spans="1:1">
      <c r="A1549" s="83"/>
    </row>
    <row r="1550" spans="1:1">
      <c r="A1550" s="83"/>
    </row>
    <row r="1551" spans="1:1">
      <c r="A1551" s="83"/>
    </row>
    <row r="1552" spans="1:1">
      <c r="A1552" s="83"/>
    </row>
    <row r="1553" spans="1:1">
      <c r="A1553" s="83"/>
    </row>
    <row r="1554" spans="1:1">
      <c r="A1554" s="83"/>
    </row>
  </sheetData>
  <mergeCells count="13">
    <mergeCell ref="B617:G617"/>
    <mergeCell ref="I11:M11"/>
    <mergeCell ref="B12:J12"/>
    <mergeCell ref="B13:J13"/>
    <mergeCell ref="F1:M1"/>
    <mergeCell ref="F2:M2"/>
    <mergeCell ref="F3:M3"/>
    <mergeCell ref="E7:M7"/>
    <mergeCell ref="D8:M8"/>
    <mergeCell ref="D10:M10"/>
    <mergeCell ref="H4:M4"/>
    <mergeCell ref="H5:M5"/>
    <mergeCell ref="E9:M9"/>
  </mergeCells>
  <pageMargins left="0.19685039370078741" right="0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2012-2013</vt:lpstr>
      <vt:lpstr>2017г</vt:lpstr>
      <vt:lpstr>2018-2019гг</vt:lpstr>
      <vt:lpstr>'2012-2013'!Область_печати</vt:lpstr>
      <vt:lpstr>'2017г'!Область_печати</vt:lpstr>
      <vt:lpstr>'2018-2019гг'!Область_печати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</dc:creator>
  <cp:lastModifiedBy>Надежда</cp:lastModifiedBy>
  <cp:lastPrinted>2018-04-02T05:42:32Z</cp:lastPrinted>
  <dcterms:created xsi:type="dcterms:W3CDTF">2008-09-23T08:43:48Z</dcterms:created>
  <dcterms:modified xsi:type="dcterms:W3CDTF">2018-04-02T05:44:04Z</dcterms:modified>
</cp:coreProperties>
</file>