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480" windowHeight="10056" activeTab="1"/>
  </bookViews>
  <sheets>
    <sheet name=" Приложение 3март   2015" sheetId="1" r:id="rId1"/>
    <sheet name=" Прил 4    март 2015)" sheetId="2" r:id="rId2"/>
    <sheet name="Лист1" sheetId="3" r:id="rId3"/>
  </sheets>
  <definedNames>
    <definedName name="_xlnm.Print_Area" localSheetId="1">' Прил 4    март 2015)'!$A$1:$J$145</definedName>
    <definedName name="_xlnm.Print_Area" localSheetId="0">' Приложение 3март   2015'!$A$1:$R$53</definedName>
  </definedNames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F2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зарплата 2013-585,4 2014-558
340-модельная библиотека
</t>
        </r>
        <r>
          <rPr>
            <sz val="8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 компьютер</t>
        </r>
      </text>
    </comment>
    <comment ref="F28" authorId="0">
      <text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
ФБ 500 на МТ</t>
        </r>
      </text>
    </comment>
    <comment ref="F18" authorId="0">
      <text>
        <r>
          <rPr>
            <b/>
            <sz val="8"/>
            <rFont val="Tahoma"/>
            <family val="2"/>
          </rPr>
          <t>1</t>
        </r>
        <r>
          <rPr>
            <b/>
            <sz val="18"/>
            <rFont val="Tahoma"/>
            <family val="2"/>
          </rPr>
          <t>:</t>
        </r>
        <r>
          <rPr>
            <sz val="18"/>
            <rFont val="Tahoma"/>
            <family val="2"/>
          </rPr>
          <t xml:space="preserve">
 лучшему учреждению-100, автомобиль 700 и 700 мт</t>
        </r>
      </text>
    </comment>
    <comment ref="F1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 xml:space="preserve"> гастрольная деятельность и зарплата </t>
        </r>
      </text>
    </comment>
    <comment ref="G1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 </t>
        </r>
        <r>
          <rPr>
            <sz val="12"/>
            <rFont val="Tahoma"/>
            <family val="2"/>
          </rPr>
          <t>родники 1000 заберут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<sst xmlns="http://schemas.openxmlformats.org/spreadsheetml/2006/main" count="641" uniqueCount="151">
  <si>
    <t xml:space="preserve">Ресурсное обеспечение реализации муниципальной программы за счет средств местного бюджета </t>
  </si>
  <si>
    <t>Администратор, соисполнитель</t>
  </si>
  <si>
    <t>Код муниципральной программы, подпрограммы, основного мероприятия</t>
  </si>
  <si>
    <t>Код бюджетной классификации</t>
  </si>
  <si>
    <t>ГРБС</t>
  </si>
  <si>
    <t>Рз</t>
  </si>
  <si>
    <t>ВР</t>
  </si>
  <si>
    <t>12</t>
  </si>
  <si>
    <t>1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</si>
  <si>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</si>
  <si>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№п/п</t>
  </si>
  <si>
    <t xml:space="preserve"> Статус</t>
  </si>
  <si>
    <t xml:space="preserve"> Наименование муниципальной программы, подпрограммы, основного мероприятия</t>
  </si>
  <si>
    <t xml:space="preserve"> Расходы местного бюджета</t>
  </si>
  <si>
    <t xml:space="preserve"> МП </t>
  </si>
  <si>
    <t xml:space="preserve"> ПП </t>
  </si>
  <si>
    <t xml:space="preserve"> ОМ</t>
  </si>
  <si>
    <t>Прз</t>
  </si>
  <si>
    <t xml:space="preserve"> ЦС</t>
  </si>
  <si>
    <t xml:space="preserve"> Муниципальная программа </t>
  </si>
  <si>
    <t xml:space="preserve"> Социальное развитие</t>
  </si>
  <si>
    <t xml:space="preserve"> Всего</t>
  </si>
  <si>
    <t>02</t>
  </si>
  <si>
    <t xml:space="preserve"> Администратор</t>
  </si>
  <si>
    <t xml:space="preserve"> Администрация МО "Усть-Коксинский район" РА</t>
  </si>
  <si>
    <t>011</t>
  </si>
  <si>
    <t xml:space="preserve"> соисполнитель</t>
  </si>
  <si>
    <t>Отдел Культуры Администрации МО "Усть-Коксинский район" РА</t>
  </si>
  <si>
    <t>057</t>
  </si>
  <si>
    <t xml:space="preserve"> Управление Образования Администрации МО "Усть-Коксинский район"РА</t>
  </si>
  <si>
    <t>074</t>
  </si>
  <si>
    <t>Повышение эффективности управления в Отделе Культуры</t>
  </si>
  <si>
    <t>0</t>
  </si>
  <si>
    <t>0057</t>
  </si>
  <si>
    <t>08</t>
  </si>
  <si>
    <t>04</t>
  </si>
  <si>
    <t>Повышение эффективности управления в  Управлении образования</t>
  </si>
  <si>
    <t>0074</t>
  </si>
  <si>
    <t>07</t>
  </si>
  <si>
    <t>09</t>
  </si>
  <si>
    <t xml:space="preserve"> Подпрогамма </t>
  </si>
  <si>
    <t>Развитие культуры</t>
  </si>
  <si>
    <t>01</t>
  </si>
  <si>
    <t>0000</t>
  </si>
  <si>
    <t>основное мероприятие</t>
  </si>
  <si>
    <t>исполнитель:Муниципальное учреждение Администрации Муниципального образования "Усть-Коксинский район" Республики Алтай "Межпоселенческая Централизаванная библиотечная система"</t>
  </si>
  <si>
    <t>3000</t>
  </si>
  <si>
    <t>0213000</t>
  </si>
  <si>
    <t xml:space="preserve">исполнитель:Муниципальное  учреждение  Администрации Муниципального  Образования "Усть-Коксинский район"  Республики  Алтай "Дом творчества и досуга" </t>
  </si>
  <si>
    <t>1000</t>
  </si>
  <si>
    <t>0211000</t>
  </si>
  <si>
    <t>Сохранение и развитие культурно-исторического наследия;</t>
  </si>
  <si>
    <t>исполнитель:"Музей культуры и истории Уймонской долины"</t>
  </si>
  <si>
    <t>2000</t>
  </si>
  <si>
    <t>0212000</t>
  </si>
  <si>
    <t>Администратор</t>
  </si>
  <si>
    <t>Администрация МО "Усть-Коксинский район"РА</t>
  </si>
  <si>
    <t>2</t>
  </si>
  <si>
    <t>11</t>
  </si>
  <si>
    <t>соисполнитель</t>
  </si>
  <si>
    <t>Управление Образования Администрации МО "Усть-Коксинский район"РА</t>
  </si>
  <si>
    <t>исполнитель: Администрация МО "Усть-Коксинский район"РА</t>
  </si>
  <si>
    <t>0221000</t>
  </si>
  <si>
    <t>Развитие дополнительного образования физкультурно-спортивного направления</t>
  </si>
  <si>
    <t>исполнитель: Муниципальное образовательное  учреждение дополнительного образования детей "Детско-юношеская спортивная школа" с. Усть-Кокса</t>
  </si>
  <si>
    <t>0222000</t>
  </si>
  <si>
    <t>"Развитие  образования"</t>
  </si>
  <si>
    <t>3</t>
  </si>
  <si>
    <t>0230000</t>
  </si>
  <si>
    <t>Развитие дошкольного образования</t>
  </si>
  <si>
    <t>исполнитель: Управление Образования Администрации МО "Усть-Коксинский район"РА</t>
  </si>
  <si>
    <t>0231000</t>
  </si>
  <si>
    <t>Развитие  общего образования</t>
  </si>
  <si>
    <t>0232000</t>
  </si>
  <si>
    <t>Развитие творческих способностей детей в системе дополнительного образования</t>
  </si>
  <si>
    <t>исполнитель:Муниципальное образовательное  учреждение дополнительного образования детей "Дом детского творчества детей" с. Усть-Кокса</t>
  </si>
  <si>
    <t>0233000</t>
  </si>
  <si>
    <t xml:space="preserve"> всего</t>
  </si>
  <si>
    <t>4000</t>
  </si>
  <si>
    <t>023400</t>
  </si>
  <si>
    <t>исполнитель: Отдел Культуры Администрации МО "Усть-Коксинский район" РА</t>
  </si>
  <si>
    <t xml:space="preserve">Развитие дополнительного образования в сфере организации отдыха и оздоровления детей </t>
  </si>
  <si>
    <t>исполнитель: Учреждение "Усть-Коксинский муниципальный детский социально-оздоровительный лагерь "Беловодье"</t>
  </si>
  <si>
    <t>5000</t>
  </si>
  <si>
    <t>023500</t>
  </si>
  <si>
    <t>Обеспечение сохранности зданий и сооружений, строительство, реконструкция и капитальный ремонт объектов образования</t>
  </si>
  <si>
    <t>исполнитель:Муниципальное учреждение капитального строительства муниципального образования "Усть-Коксинский район" Республика Алтай</t>
  </si>
  <si>
    <t>6000</t>
  </si>
  <si>
    <t>0236000</t>
  </si>
  <si>
    <t>исполнитель:Муниципальное образовательное учреждение дополнительного образования детей Чендекская детская школа искусств;Муниципальное образовательное учреждение дополнительного образования детей Усть-Коксинская детская школа искусств</t>
  </si>
  <si>
    <t>7000</t>
  </si>
  <si>
    <t>0237000</t>
  </si>
  <si>
    <t xml:space="preserve">Подпрогамма </t>
  </si>
  <si>
    <t>«Развитие взаимодействия органов 
местного самоуправления и общества»</t>
  </si>
  <si>
    <t>4</t>
  </si>
  <si>
    <t>024000</t>
  </si>
  <si>
    <t>13</t>
  </si>
  <si>
    <t>0241000</t>
  </si>
  <si>
    <t>0242000</t>
  </si>
  <si>
    <t>0245000</t>
  </si>
  <si>
    <t>Источники финансирования</t>
  </si>
  <si>
    <t xml:space="preserve"> оценка расходов , тыс. руб.</t>
  </si>
  <si>
    <t xml:space="preserve"> средства  бюджета МО "Усть-Коксинский район"РА</t>
  </si>
  <si>
    <t>средства  планируемые к привлечению из Федерального бюджета</t>
  </si>
  <si>
    <t>средства  планируемые к привлечению из республиканского бюджета</t>
  </si>
  <si>
    <t xml:space="preserve"> иные источники</t>
  </si>
  <si>
    <t>"Развитие культуры"</t>
  </si>
  <si>
    <t xml:space="preserve"> основное мероприятие</t>
  </si>
  <si>
    <t>"Развитие физической культуры и спорта"</t>
  </si>
  <si>
    <t xml:space="preserve"> Развитие  общего образования</t>
  </si>
  <si>
    <t xml:space="preserve">«Развитие взаимодействия органов 
местного самоуправления и общества»
</t>
  </si>
  <si>
    <t xml:space="preserve"> Приложение №  4 к муниципальной  программе  "Социальное развитие» </t>
  </si>
  <si>
    <t xml:space="preserve"> Приложение № 3 к муниципальной  программе  "Социальное развитие» </t>
  </si>
  <si>
    <r>
      <t xml:space="preserve">Повышение эффективности управления в </t>
    </r>
    <r>
      <rPr>
        <b/>
        <sz val="16"/>
        <color indexed="8"/>
        <rFont val="Times New Roman"/>
        <family val="1"/>
      </rPr>
      <t>Отделе Культуры</t>
    </r>
  </si>
  <si>
    <t>Повышение уровня и качества предоставления библиотечных услуг</t>
  </si>
  <si>
    <t>Подпрограмма</t>
  </si>
  <si>
    <t>Развитие физической культуры и массового спорта</t>
  </si>
  <si>
    <t>Всего</t>
  </si>
  <si>
    <t xml:space="preserve"> Развитие муниципальной службы на территории МО "Усть-Коксинский район" РА </t>
  </si>
  <si>
    <t xml:space="preserve">Развитие муниципальной службы на территории МО "Усть-Коксинский район" РА </t>
  </si>
  <si>
    <t>0246000</t>
  </si>
  <si>
    <t>01 ;02 ; 13</t>
  </si>
  <si>
    <t xml:space="preserve"> 01; 07;</t>
  </si>
  <si>
    <t>01;02</t>
  </si>
  <si>
    <t>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</t>
  </si>
  <si>
    <t>Обеспечение сохранности  зданий  и сооружений, строительство (реконструкция) зданий учреждений культуры</t>
  </si>
  <si>
    <t>исполнитель:Отдел Культуры Администрации МО "Усть-Коксинский район" РА; Администрация МО "Усть-Коксинский район" РА</t>
  </si>
  <si>
    <t>0216000</t>
  </si>
  <si>
    <t>8000</t>
  </si>
  <si>
    <t>02; 09</t>
  </si>
  <si>
    <t>023800</t>
  </si>
  <si>
    <t>Развитие взаимодействия органов местного самоуправления и общества через информирование в средствах массовой информации: газеты "Уймонские вести" и радио  "Беловодье"</t>
  </si>
  <si>
    <t>"Создание условий для успешной социализации и эффективной самоорганизации молодежи"</t>
  </si>
  <si>
    <t xml:space="preserve">Сохранение и развитие дополнительного образования </t>
  </si>
  <si>
    <t xml:space="preserve">Формирование доступной среды для инвалидов и других маломобильных групп населения на территории МО "Усть-Коксинский район" РА </t>
  </si>
  <si>
    <t>0,00</t>
  </si>
  <si>
    <t>Развитие взаимодействия  органов местного самоуправления и общества через информированиев средствах масоовой информации.</t>
  </si>
  <si>
    <t>средства  бюджета МО "Усть-Коксинский район"РА</t>
  </si>
  <si>
    <t xml:space="preserve">Сохранение и развитие культурно-досуговой деятельности </t>
  </si>
  <si>
    <t>Развитие физической культуры и спорта</t>
  </si>
  <si>
    <t xml:space="preserve"> Создание   условий для развития и дальнейшего совершенствования архивного дела</t>
  </si>
  <si>
    <t>Обеспеченте взаимодействия межведомственных органов</t>
  </si>
  <si>
    <t>Противодействие коррупции, профилактика правонарушений и защита населения</t>
  </si>
  <si>
    <t>Противодействие коррупции</t>
  </si>
  <si>
    <t>профилактика правонарушений и защита населения</t>
  </si>
  <si>
    <t>Создание условий для успешной социализации и эффективной самоорганизации молодежи</t>
  </si>
  <si>
    <t>"Противодействие коррупции, профилактика правонарушений и защита населения"
местного самоуправления и общества»</t>
  </si>
  <si>
    <t xml:space="preserve"> Подпрограмма </t>
  </si>
  <si>
    <t>Приложение  № 2  к  Постановлению  Главы Администрации МО "Усть-Коксинский район"РА №           от                           2017 года "О внесении изменений в  муниципальную  программуМО «Усть-Коксинский район» Республики Алтай «Социальное развитие муниципального образования  «Усть-Коксинский район» на  2013-2018 годы</t>
  </si>
  <si>
    <t xml:space="preserve"> Приложение  № 3  к  Постановлению  Главы Администрации МО "Усть-Коксинский район"РА №         от                               2017 года "О внесении изменений в  муниципальную  программу МО «Усть-Коксинский район» Республики Алтай «Социальное развитие муниципального образования  «Усть-Коксинский район» на  2013-2018 годы
</t>
  </si>
  <si>
    <t>Развитие творческой инициативы педагогических работников и технологий образования, повышения профессионального мастерства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</si>
</sst>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6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69" fontId="0" fillId="0" borderId="0" xfId="0" applyNumberFormat="1" applyAlignment="1">
      <alignment/>
    </xf>
    <xf numFmtId="2" fontId="9" fillId="34" borderId="11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170" fontId="9" fillId="34" borderId="11" xfId="0" applyNumberFormat="1" applyFont="1" applyFill="1" applyBorder="1" applyAlignment="1">
      <alignment horizontal="center"/>
    </xf>
    <xf numFmtId="2" fontId="60" fillId="0" borderId="0" xfId="0" applyNumberFormat="1" applyFont="1" applyAlignment="1">
      <alignment/>
    </xf>
    <xf numFmtId="2" fontId="61" fillId="0" borderId="0" xfId="0" applyNumberFormat="1" applyFont="1" applyAlignment="1">
      <alignment/>
    </xf>
    <xf numFmtId="2" fontId="3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/>
    </xf>
    <xf numFmtId="2" fontId="9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wrapText="1"/>
    </xf>
    <xf numFmtId="2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/>
    </xf>
    <xf numFmtId="0" fontId="9" fillId="35" borderId="10" xfId="0" applyFont="1" applyFill="1" applyBorder="1" applyAlignment="1">
      <alignment wrapText="1"/>
    </xf>
    <xf numFmtId="169" fontId="8" fillId="35" borderId="10" xfId="0" applyNumberFormat="1" applyFont="1" applyFill="1" applyBorder="1" applyAlignment="1">
      <alignment horizontal="center"/>
    </xf>
    <xf numFmtId="2" fontId="9" fillId="35" borderId="10" xfId="0" applyNumberFormat="1" applyFont="1" applyFill="1" applyBorder="1" applyAlignment="1">
      <alignment horizontal="center"/>
    </xf>
    <xf numFmtId="2" fontId="8" fillId="35" borderId="10" xfId="0" applyNumberFormat="1" applyFont="1" applyFill="1" applyBorder="1" applyAlignment="1">
      <alignment horizontal="center"/>
    </xf>
    <xf numFmtId="49" fontId="4" fillId="35" borderId="12" xfId="0" applyNumberFormat="1" applyFont="1" applyFill="1" applyBorder="1" applyAlignment="1">
      <alignment horizontal="center" vertical="center" wrapText="1"/>
    </xf>
    <xf numFmtId="49" fontId="4" fillId="35" borderId="12" xfId="0" applyNumberFormat="1" applyFont="1" applyFill="1" applyBorder="1" applyAlignment="1">
      <alignment horizontal="center" vertical="center"/>
    </xf>
    <xf numFmtId="2" fontId="4" fillId="35" borderId="12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49" fontId="4" fillId="35" borderId="13" xfId="0" applyNumberFormat="1" applyFont="1" applyFill="1" applyBorder="1" applyAlignment="1">
      <alignment horizontal="center" vertical="center"/>
    </xf>
    <xf numFmtId="2" fontId="4" fillId="35" borderId="13" xfId="0" applyNumberFormat="1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vertical="top"/>
    </xf>
    <xf numFmtId="0" fontId="3" fillId="35" borderId="1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4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19" fillId="35" borderId="10" xfId="0" applyFont="1" applyFill="1" applyBorder="1" applyAlignment="1">
      <alignment/>
    </xf>
    <xf numFmtId="2" fontId="19" fillId="35" borderId="10" xfId="0" applyNumberFormat="1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vertical="top" wrapText="1"/>
    </xf>
    <xf numFmtId="0" fontId="19" fillId="35" borderId="10" xfId="0" applyFont="1" applyFill="1" applyBorder="1" applyAlignment="1">
      <alignment wrapText="1"/>
    </xf>
    <xf numFmtId="0" fontId="4" fillId="35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2" fontId="4" fillId="35" borderId="12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 vertical="center" wrapText="1"/>
    </xf>
    <xf numFmtId="2" fontId="9" fillId="36" borderId="10" xfId="0" applyNumberFormat="1" applyFont="1" applyFill="1" applyBorder="1" applyAlignment="1">
      <alignment horizontal="center" vertical="center"/>
    </xf>
    <xf numFmtId="2" fontId="8" fillId="36" borderId="10" xfId="0" applyNumberFormat="1" applyFont="1" applyFill="1" applyBorder="1" applyAlignment="1">
      <alignment horizontal="center"/>
    </xf>
    <xf numFmtId="2" fontId="8" fillId="37" borderId="10" xfId="0" applyNumberFormat="1" applyFont="1" applyFill="1" applyBorder="1" applyAlignment="1">
      <alignment horizontal="center" vertical="center"/>
    </xf>
    <xf numFmtId="2" fontId="9" fillId="37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62" fillId="35" borderId="19" xfId="0" applyFont="1" applyFill="1" applyBorder="1" applyAlignment="1">
      <alignment horizontal="center" vertical="center" wrapText="1"/>
    </xf>
    <xf numFmtId="0" fontId="62" fillId="35" borderId="20" xfId="0" applyFont="1" applyFill="1" applyBorder="1" applyAlignment="1">
      <alignment horizontal="center" vertical="center" wrapText="1"/>
    </xf>
    <xf numFmtId="0" fontId="62" fillId="35" borderId="21" xfId="0" applyFont="1" applyFill="1" applyBorder="1" applyAlignment="1">
      <alignment horizontal="center" vertical="center" wrapText="1"/>
    </xf>
    <xf numFmtId="0" fontId="62" fillId="35" borderId="22" xfId="0" applyFont="1" applyFill="1" applyBorder="1" applyAlignment="1">
      <alignment horizontal="center" vertical="center" wrapText="1"/>
    </xf>
    <xf numFmtId="0" fontId="62" fillId="35" borderId="2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62" fillId="35" borderId="11" xfId="0" applyFont="1" applyFill="1" applyBorder="1" applyAlignment="1">
      <alignment horizontal="center" vertical="center" wrapText="1"/>
    </xf>
    <xf numFmtId="0" fontId="62" fillId="35" borderId="1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8" fillId="38" borderId="13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0" fontId="8" fillId="38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9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2" fontId="9" fillId="38" borderId="10" xfId="0" applyNumberFormat="1" applyFont="1" applyFill="1" applyBorder="1" applyAlignment="1">
      <alignment horizontal="center"/>
    </xf>
    <xf numFmtId="2" fontId="9" fillId="38" borderId="10" xfId="0" applyNumberFormat="1" applyFont="1" applyFill="1" applyBorder="1" applyAlignment="1">
      <alignment horizontal="center" vertical="center"/>
    </xf>
    <xf numFmtId="2" fontId="65" fillId="38" borderId="10" xfId="0" applyNumberFormat="1" applyFont="1" applyFill="1" applyBorder="1" applyAlignment="1">
      <alignment horizontal="center" vertical="center"/>
    </xf>
    <xf numFmtId="2" fontId="19" fillId="38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53"/>
  <sheetViews>
    <sheetView view="pageBreakPreview" zoomScale="60" zoomScaleNormal="75" zoomScalePageLayoutView="0" workbookViewId="0" topLeftCell="A1">
      <selection activeCell="X12" sqref="X12"/>
    </sheetView>
  </sheetViews>
  <sheetFormatPr defaultColWidth="9.140625" defaultRowHeight="15"/>
  <cols>
    <col min="1" max="1" width="4.7109375" style="1" customWidth="1"/>
    <col min="2" max="2" width="18.28125" style="1" customWidth="1"/>
    <col min="3" max="3" width="38.421875" style="1" customWidth="1"/>
    <col min="4" max="4" width="44.8515625" style="1" customWidth="1"/>
    <col min="5" max="5" width="6.57421875" style="1" customWidth="1"/>
    <col min="6" max="6" width="6.00390625" style="1" customWidth="1"/>
    <col min="7" max="7" width="7.7109375" style="1" customWidth="1"/>
    <col min="8" max="8" width="9.28125" style="1" customWidth="1"/>
    <col min="9" max="9" width="10.28125" style="1" customWidth="1"/>
    <col min="10" max="10" width="9.57421875" style="1" customWidth="1"/>
    <col min="11" max="11" width="15.421875" style="1" customWidth="1"/>
    <col min="12" max="12" width="6.57421875" style="1" customWidth="1"/>
    <col min="13" max="13" width="11.00390625" style="1" customWidth="1"/>
    <col min="14" max="14" width="17.57421875" style="1" customWidth="1"/>
    <col min="15" max="15" width="17.140625" style="1" customWidth="1"/>
    <col min="16" max="16" width="18.8515625" style="1" customWidth="1"/>
    <col min="17" max="17" width="16.00390625" style="1" customWidth="1"/>
    <col min="18" max="18" width="15.28125" style="1" customWidth="1"/>
    <col min="19" max="16384" width="9.140625" style="1" customWidth="1"/>
  </cols>
  <sheetData>
    <row r="1" spans="1:18" ht="14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107" t="s">
        <v>148</v>
      </c>
      <c r="N1" s="107"/>
      <c r="O1" s="107"/>
      <c r="P1" s="107"/>
      <c r="Q1" s="107"/>
      <c r="R1" s="107"/>
    </row>
    <row r="2" spans="1:18" ht="60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107"/>
      <c r="N2" s="107"/>
      <c r="O2" s="107"/>
      <c r="P2" s="107"/>
      <c r="Q2" s="107"/>
      <c r="R2" s="107"/>
    </row>
    <row r="3" spans="1:18" ht="38.2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121" t="s">
        <v>112</v>
      </c>
      <c r="N3" s="121"/>
      <c r="O3" s="121"/>
      <c r="P3" s="121"/>
      <c r="Q3" s="121"/>
      <c r="R3" s="121"/>
    </row>
    <row r="4" spans="1:18" ht="17.25">
      <c r="A4" s="73"/>
      <c r="B4" s="94" t="s">
        <v>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</row>
    <row r="5" spans="1:18" ht="62.25" customHeight="1">
      <c r="A5" s="95" t="s">
        <v>10</v>
      </c>
      <c r="B5" s="96" t="s">
        <v>11</v>
      </c>
      <c r="C5" s="97" t="s">
        <v>12</v>
      </c>
      <c r="D5" s="97" t="s">
        <v>1</v>
      </c>
      <c r="E5" s="101" t="s">
        <v>2</v>
      </c>
      <c r="F5" s="102"/>
      <c r="G5" s="102"/>
      <c r="H5" s="101" t="s">
        <v>3</v>
      </c>
      <c r="I5" s="102"/>
      <c r="J5" s="102"/>
      <c r="K5" s="102"/>
      <c r="L5" s="103"/>
      <c r="M5" s="96" t="s">
        <v>13</v>
      </c>
      <c r="N5" s="96"/>
      <c r="O5" s="96"/>
      <c r="P5" s="96"/>
      <c r="Q5" s="96"/>
      <c r="R5" s="96"/>
    </row>
    <row r="6" spans="1:18" ht="51" customHeight="1">
      <c r="A6" s="95"/>
      <c r="B6" s="96"/>
      <c r="C6" s="98"/>
      <c r="D6" s="98"/>
      <c r="E6" s="7" t="s">
        <v>14</v>
      </c>
      <c r="F6" s="7" t="s">
        <v>15</v>
      </c>
      <c r="G6" s="7" t="s">
        <v>16</v>
      </c>
      <c r="H6" s="7" t="s">
        <v>4</v>
      </c>
      <c r="I6" s="7" t="s">
        <v>5</v>
      </c>
      <c r="J6" s="7" t="s">
        <v>17</v>
      </c>
      <c r="K6" s="7" t="s">
        <v>18</v>
      </c>
      <c r="L6" s="7" t="s">
        <v>6</v>
      </c>
      <c r="M6" s="21">
        <v>2013</v>
      </c>
      <c r="N6" s="21">
        <v>2014</v>
      </c>
      <c r="O6" s="21">
        <v>2015</v>
      </c>
      <c r="P6" s="21">
        <v>2016</v>
      </c>
      <c r="Q6" s="21">
        <v>2017</v>
      </c>
      <c r="R6" s="21">
        <v>2018</v>
      </c>
    </row>
    <row r="7" spans="1:18" ht="56.25" customHeight="1">
      <c r="A7" s="118"/>
      <c r="B7" s="115" t="s">
        <v>19</v>
      </c>
      <c r="C7" s="50" t="s">
        <v>20</v>
      </c>
      <c r="D7" s="50" t="s">
        <v>21</v>
      </c>
      <c r="E7" s="57" t="s">
        <v>22</v>
      </c>
      <c r="F7" s="59"/>
      <c r="G7" s="59"/>
      <c r="H7" s="59"/>
      <c r="I7" s="59"/>
      <c r="J7" s="59"/>
      <c r="K7" s="59"/>
      <c r="L7" s="59"/>
      <c r="M7" s="52">
        <f aca="true" t="shared" si="0" ref="M7:R7">M8+M9+M10</f>
        <v>0</v>
      </c>
      <c r="N7" s="53" t="e">
        <f>N8+N9+N10</f>
        <v>#REF!</v>
      </c>
      <c r="O7" s="53" t="e">
        <f t="shared" si="0"/>
        <v>#REF!</v>
      </c>
      <c r="P7" s="53" t="e">
        <f t="shared" si="0"/>
        <v>#REF!</v>
      </c>
      <c r="Q7" s="53" t="e">
        <f t="shared" si="0"/>
        <v>#REF!</v>
      </c>
      <c r="R7" s="53" t="e">
        <f t="shared" si="0"/>
        <v>#REF!</v>
      </c>
    </row>
    <row r="8" spans="1:18" ht="36">
      <c r="A8" s="119"/>
      <c r="B8" s="116"/>
      <c r="C8" s="54" t="s">
        <v>23</v>
      </c>
      <c r="D8" s="55" t="s">
        <v>24</v>
      </c>
      <c r="E8" s="57" t="s">
        <v>22</v>
      </c>
      <c r="F8" s="59"/>
      <c r="G8" s="59"/>
      <c r="H8" s="57" t="s">
        <v>25</v>
      </c>
      <c r="I8" s="59"/>
      <c r="J8" s="59"/>
      <c r="K8" s="59"/>
      <c r="L8" s="59"/>
      <c r="M8" s="52">
        <f>M9+M10+M18</f>
        <v>0</v>
      </c>
      <c r="N8" s="72" t="e">
        <f>N20+N26+N42+N51+N13</f>
        <v>#REF!</v>
      </c>
      <c r="O8" s="72" t="e">
        <f>O20+O26+O42+O51+O13</f>
        <v>#REF!</v>
      </c>
      <c r="P8" s="72" t="e">
        <f>P20+P26+P42+P51+P13</f>
        <v>#REF!</v>
      </c>
      <c r="Q8" s="72" t="e">
        <f>Q20+Q26+Q42+Q51+Q13</f>
        <v>#REF!</v>
      </c>
      <c r="R8" s="72" t="e">
        <f>R20+R26+R42+R51+R13</f>
        <v>#REF!</v>
      </c>
    </row>
    <row r="9" spans="1:18" ht="36">
      <c r="A9" s="119"/>
      <c r="B9" s="116"/>
      <c r="C9" s="60" t="s">
        <v>26</v>
      </c>
      <c r="D9" s="55" t="s">
        <v>27</v>
      </c>
      <c r="E9" s="57" t="s">
        <v>22</v>
      </c>
      <c r="F9" s="59"/>
      <c r="G9" s="59"/>
      <c r="H9" s="57" t="s">
        <v>28</v>
      </c>
      <c r="I9" s="59"/>
      <c r="J9" s="59"/>
      <c r="K9" s="59"/>
      <c r="L9" s="59"/>
      <c r="M9" s="52">
        <f>M10+M18+M40</f>
        <v>0</v>
      </c>
      <c r="N9" s="72">
        <f>N12+N27+N43</f>
        <v>27467.2524</v>
      </c>
      <c r="O9" s="72">
        <f>O12+O27+O43</f>
        <v>28820.182</v>
      </c>
      <c r="P9" s="72">
        <f>P12+P27+P43</f>
        <v>34202.452000000005</v>
      </c>
      <c r="Q9" s="72">
        <f>Q12+Q27+Q43</f>
        <v>23531.190000000002</v>
      </c>
      <c r="R9" s="72">
        <f>R12+R27+R43</f>
        <v>31849.104</v>
      </c>
    </row>
    <row r="10" spans="1:18" ht="54">
      <c r="A10" s="120"/>
      <c r="B10" s="117"/>
      <c r="C10" s="61" t="s">
        <v>26</v>
      </c>
      <c r="D10" s="70" t="s">
        <v>29</v>
      </c>
      <c r="E10" s="57" t="s">
        <v>22</v>
      </c>
      <c r="F10" s="59"/>
      <c r="G10" s="59"/>
      <c r="H10" s="57" t="s">
        <v>30</v>
      </c>
      <c r="I10" s="59"/>
      <c r="J10" s="59"/>
      <c r="K10" s="59"/>
      <c r="L10" s="59"/>
      <c r="M10" s="52">
        <f>M18+M40+M11</f>
        <v>0</v>
      </c>
      <c r="N10" s="72">
        <f>N25+N21</f>
        <v>58050.51</v>
      </c>
      <c r="O10" s="72">
        <f>O25+O21</f>
        <v>122550.63399999999</v>
      </c>
      <c r="P10" s="72">
        <f>P25+P21</f>
        <v>133496.797</v>
      </c>
      <c r="Q10" s="72">
        <f>Q25+Q21</f>
        <v>19344.46</v>
      </c>
      <c r="R10" s="72">
        <f>R25+R21</f>
        <v>117692.912</v>
      </c>
    </row>
    <row r="11" spans="1:18" ht="56.25" customHeight="1">
      <c r="A11" s="99"/>
      <c r="B11" s="125" t="s">
        <v>40</v>
      </c>
      <c r="C11" s="50" t="s">
        <v>41</v>
      </c>
      <c r="D11" s="54" t="s">
        <v>21</v>
      </c>
      <c r="E11" s="52" t="s">
        <v>22</v>
      </c>
      <c r="F11" s="52" t="s">
        <v>8</v>
      </c>
      <c r="G11" s="52"/>
      <c r="H11" s="52" t="s">
        <v>28</v>
      </c>
      <c r="I11" s="52" t="s">
        <v>34</v>
      </c>
      <c r="J11" s="52" t="s">
        <v>42</v>
      </c>
      <c r="K11" s="52"/>
      <c r="L11" s="52"/>
      <c r="M11" s="52" t="s">
        <v>32</v>
      </c>
      <c r="N11" s="53">
        <f>N12</f>
        <v>27241.8524</v>
      </c>
      <c r="O11" s="53">
        <f>O12+O13</f>
        <v>28594.782</v>
      </c>
      <c r="P11" s="53">
        <f>P12+P13</f>
        <v>33977.052</v>
      </c>
      <c r="Q11" s="53">
        <f>Q12+Q13</f>
        <v>23305.79</v>
      </c>
      <c r="R11" s="53">
        <f>R12+R13</f>
        <v>31623.703999999998</v>
      </c>
    </row>
    <row r="12" spans="1:18" ht="60" customHeight="1">
      <c r="A12" s="100"/>
      <c r="B12" s="104"/>
      <c r="C12" s="67" t="s">
        <v>23</v>
      </c>
      <c r="D12" s="65" t="s">
        <v>27</v>
      </c>
      <c r="E12" s="57" t="s">
        <v>22</v>
      </c>
      <c r="F12" s="52" t="s">
        <v>8</v>
      </c>
      <c r="G12" s="57" t="s">
        <v>43</v>
      </c>
      <c r="H12" s="57" t="s">
        <v>28</v>
      </c>
      <c r="I12" s="52" t="s">
        <v>34</v>
      </c>
      <c r="J12" s="57" t="s">
        <v>42</v>
      </c>
      <c r="K12" s="57" t="s">
        <v>43</v>
      </c>
      <c r="L12" s="57"/>
      <c r="M12" s="52" t="s">
        <v>32</v>
      </c>
      <c r="N12" s="58">
        <f>N16+N14+N15+N17+N18</f>
        <v>27241.8524</v>
      </c>
      <c r="O12" s="58">
        <f>O16+O14+O15+O17+O18</f>
        <v>28594.782</v>
      </c>
      <c r="P12" s="58">
        <f>P16+P14+P15+P17+P18</f>
        <v>33977.052</v>
      </c>
      <c r="Q12" s="58">
        <f>Q16+Q14+Q15+Q17+Q18</f>
        <v>23305.79</v>
      </c>
      <c r="R12" s="58">
        <f>R16+R14+R15+R17+R18</f>
        <v>31623.703999999998</v>
      </c>
    </row>
    <row r="13" spans="1:18" ht="55.5" customHeight="1">
      <c r="A13" s="100"/>
      <c r="B13" s="108"/>
      <c r="C13" s="54" t="s">
        <v>26</v>
      </c>
      <c r="D13" s="65" t="s">
        <v>56</v>
      </c>
      <c r="E13" s="57" t="s">
        <v>22</v>
      </c>
      <c r="F13" s="52" t="s">
        <v>8</v>
      </c>
      <c r="G13" s="57" t="s">
        <v>43</v>
      </c>
      <c r="H13" s="57" t="s">
        <v>25</v>
      </c>
      <c r="I13" s="52" t="s">
        <v>34</v>
      </c>
      <c r="J13" s="57" t="s">
        <v>42</v>
      </c>
      <c r="K13" s="57" t="s">
        <v>43</v>
      </c>
      <c r="L13" s="57"/>
      <c r="M13" s="52" t="s">
        <v>32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</row>
    <row r="14" spans="1:18" ht="111.75" customHeight="1">
      <c r="A14" s="2"/>
      <c r="B14" s="7" t="s">
        <v>44</v>
      </c>
      <c r="C14" s="7" t="s">
        <v>138</v>
      </c>
      <c r="D14" s="66" t="s">
        <v>48</v>
      </c>
      <c r="E14" s="9" t="s">
        <v>22</v>
      </c>
      <c r="F14" s="9" t="s">
        <v>8</v>
      </c>
      <c r="G14" s="9" t="s">
        <v>49</v>
      </c>
      <c r="H14" s="9" t="s">
        <v>28</v>
      </c>
      <c r="I14" s="9" t="s">
        <v>34</v>
      </c>
      <c r="J14" s="9" t="s">
        <v>42</v>
      </c>
      <c r="K14" s="9" t="s">
        <v>50</v>
      </c>
      <c r="L14" s="9"/>
      <c r="M14" s="10" t="s">
        <v>32</v>
      </c>
      <c r="N14" s="18">
        <f>' Прил 4    март 2015)'!F17</f>
        <v>15907.0424</v>
      </c>
      <c r="O14" s="18">
        <f>' Прил 4    март 2015)'!G17</f>
        <v>16073.553</v>
      </c>
      <c r="P14" s="18">
        <f>' Прил 4    март 2015)'!H17</f>
        <v>20272.383</v>
      </c>
      <c r="Q14" s="18">
        <v>20680.36</v>
      </c>
      <c r="R14" s="18">
        <f>' Прил 4    март 2015)'!J17</f>
        <v>19055.317</v>
      </c>
    </row>
    <row r="15" spans="1:18" ht="89.25" customHeight="1">
      <c r="A15" s="2"/>
      <c r="B15" s="7" t="s">
        <v>44</v>
      </c>
      <c r="C15" s="7" t="s">
        <v>51</v>
      </c>
      <c r="D15" s="7" t="s">
        <v>52</v>
      </c>
      <c r="E15" s="9" t="s">
        <v>22</v>
      </c>
      <c r="F15" s="9" t="s">
        <v>8</v>
      </c>
      <c r="G15" s="9" t="s">
        <v>53</v>
      </c>
      <c r="H15" s="9" t="s">
        <v>28</v>
      </c>
      <c r="I15" s="9" t="s">
        <v>34</v>
      </c>
      <c r="J15" s="9" t="s">
        <v>42</v>
      </c>
      <c r="K15" s="9" t="s">
        <v>54</v>
      </c>
      <c r="L15" s="9"/>
      <c r="M15" s="10" t="s">
        <v>32</v>
      </c>
      <c r="N15" s="18">
        <f>' Прил 4    март 2015)'!F22</f>
        <v>230</v>
      </c>
      <c r="O15" s="18">
        <f>' Прил 4    март 2015)'!G22</f>
        <v>230</v>
      </c>
      <c r="P15" s="18">
        <f>' Прил 4    март 2015)'!H22</f>
        <v>230</v>
      </c>
      <c r="Q15" s="18">
        <f>' Прил 4    март 2015)'!I22</f>
        <v>428.33</v>
      </c>
      <c r="R15" s="18">
        <f>' Прил 4    март 2015)'!J22</f>
        <v>230</v>
      </c>
    </row>
    <row r="16" spans="1:18" ht="133.5" customHeight="1">
      <c r="A16" s="3"/>
      <c r="B16" s="7" t="s">
        <v>44</v>
      </c>
      <c r="C16" s="7" t="s">
        <v>114</v>
      </c>
      <c r="D16" s="66" t="s">
        <v>45</v>
      </c>
      <c r="E16" s="9" t="s">
        <v>22</v>
      </c>
      <c r="F16" s="9" t="s">
        <v>8</v>
      </c>
      <c r="G16" s="9" t="s">
        <v>46</v>
      </c>
      <c r="H16" s="9" t="s">
        <v>28</v>
      </c>
      <c r="I16" s="9" t="s">
        <v>34</v>
      </c>
      <c r="J16" s="9" t="s">
        <v>42</v>
      </c>
      <c r="K16" s="9" t="s">
        <v>47</v>
      </c>
      <c r="L16" s="9"/>
      <c r="M16" s="10" t="s">
        <v>32</v>
      </c>
      <c r="N16" s="18">
        <f>' Прил 4    март 2015)'!F27</f>
        <v>6800</v>
      </c>
      <c r="O16" s="18">
        <f>' Прил 4    март 2015)'!G27</f>
        <v>7074.329000000001</v>
      </c>
      <c r="P16" s="18">
        <f>' Прил 4    март 2015)'!H27</f>
        <v>8506.128</v>
      </c>
      <c r="Q16" s="18">
        <f>' Прил 4    март 2015)'!I27</f>
        <v>897.98</v>
      </c>
      <c r="R16" s="18">
        <f>' Прил 4    март 2015)'!J27</f>
        <v>8294.351</v>
      </c>
    </row>
    <row r="17" spans="1:18" ht="115.5" customHeight="1">
      <c r="A17" s="2"/>
      <c r="B17" s="7" t="s">
        <v>44</v>
      </c>
      <c r="C17" s="8" t="s">
        <v>125</v>
      </c>
      <c r="D17" s="66" t="s">
        <v>126</v>
      </c>
      <c r="E17" s="9" t="s">
        <v>22</v>
      </c>
      <c r="F17" s="9" t="s">
        <v>8</v>
      </c>
      <c r="G17" s="9" t="s">
        <v>87</v>
      </c>
      <c r="H17" s="9" t="s">
        <v>28</v>
      </c>
      <c r="I17" s="9" t="s">
        <v>34</v>
      </c>
      <c r="J17" s="9" t="s">
        <v>42</v>
      </c>
      <c r="K17" s="9" t="s">
        <v>127</v>
      </c>
      <c r="L17" s="9"/>
      <c r="M17" s="10" t="s">
        <v>32</v>
      </c>
      <c r="N17" s="24">
        <f>' Прил 4    март 2015)'!F32</f>
        <v>0</v>
      </c>
      <c r="O17" s="24">
        <f>' Прил 4    март 2015)'!G32</f>
        <v>909.76</v>
      </c>
      <c r="P17" s="24">
        <f>' Прил 4    март 2015)'!H32</f>
        <v>399.239</v>
      </c>
      <c r="Q17" s="24">
        <f>' Прил 4    март 2015)'!I32</f>
        <v>132.03</v>
      </c>
      <c r="R17" s="24">
        <f>' Прил 4    март 2015)'!J32</f>
        <v>0</v>
      </c>
    </row>
    <row r="18" spans="1:18" ht="103.5" customHeight="1">
      <c r="A18" s="2"/>
      <c r="B18" s="7" t="s">
        <v>44</v>
      </c>
      <c r="C18" s="7" t="s">
        <v>31</v>
      </c>
      <c r="D18" s="13" t="s">
        <v>27</v>
      </c>
      <c r="E18" s="9" t="s">
        <v>22</v>
      </c>
      <c r="F18" s="9" t="s">
        <v>32</v>
      </c>
      <c r="G18" s="9" t="s">
        <v>33</v>
      </c>
      <c r="H18" s="9" t="s">
        <v>28</v>
      </c>
      <c r="I18" s="9" t="s">
        <v>34</v>
      </c>
      <c r="J18" s="9" t="s">
        <v>35</v>
      </c>
      <c r="K18" s="9" t="s">
        <v>33</v>
      </c>
      <c r="L18" s="9"/>
      <c r="M18" s="9" t="s">
        <v>32</v>
      </c>
      <c r="N18" s="18">
        <f>' Прил 4    март 2015)'!F37</f>
        <v>4304.81</v>
      </c>
      <c r="O18" s="18">
        <f>' Прил 4    март 2015)'!G37</f>
        <v>4307.14</v>
      </c>
      <c r="P18" s="18">
        <f>' Прил 4    март 2015)'!H37</f>
        <v>4569.302</v>
      </c>
      <c r="Q18" s="72">
        <f>' Прил 4    март 2015)'!I37</f>
        <v>1167.09</v>
      </c>
      <c r="R18" s="18">
        <f>' Прил 4    март 2015)'!J37</f>
        <v>4044.036</v>
      </c>
    </row>
    <row r="19" spans="1:18" ht="24.75" customHeight="1">
      <c r="A19" s="109" t="s">
        <v>115</v>
      </c>
      <c r="B19" s="110"/>
      <c r="C19" s="125" t="s">
        <v>116</v>
      </c>
      <c r="D19" s="50" t="s">
        <v>117</v>
      </c>
      <c r="E19" s="50" t="s">
        <v>22</v>
      </c>
      <c r="F19" s="50" t="s">
        <v>57</v>
      </c>
      <c r="G19" s="50"/>
      <c r="H19" s="50"/>
      <c r="I19" s="50"/>
      <c r="J19" s="50"/>
      <c r="K19" s="50"/>
      <c r="L19" s="50"/>
      <c r="M19" s="50"/>
      <c r="N19" s="56">
        <f>N20+N21</f>
        <v>4666.35</v>
      </c>
      <c r="O19" s="56">
        <f>O20+O21</f>
        <v>4571.95</v>
      </c>
      <c r="P19" s="56">
        <f>P20+P21</f>
        <v>5516.616</v>
      </c>
      <c r="Q19" s="56">
        <f>Q20+Q21</f>
        <v>1984.3899999999999</v>
      </c>
      <c r="R19" s="56">
        <f>R20+R21</f>
        <v>4810.148999999999</v>
      </c>
    </row>
    <row r="20" spans="1:18" ht="75" customHeight="1">
      <c r="A20" s="111"/>
      <c r="B20" s="112"/>
      <c r="C20" s="126"/>
      <c r="D20" s="50" t="s">
        <v>56</v>
      </c>
      <c r="E20" s="51" t="s">
        <v>22</v>
      </c>
      <c r="F20" s="51" t="s">
        <v>57</v>
      </c>
      <c r="G20" s="51" t="s">
        <v>43</v>
      </c>
      <c r="H20" s="51" t="s">
        <v>25</v>
      </c>
      <c r="I20" s="51" t="s">
        <v>58</v>
      </c>
      <c r="J20" s="51" t="s">
        <v>42</v>
      </c>
      <c r="K20" s="51" t="s">
        <v>43</v>
      </c>
      <c r="L20" s="51"/>
      <c r="M20" s="52" t="s">
        <v>32</v>
      </c>
      <c r="N20" s="53">
        <f aca="true" t="shared" si="1" ref="N20:R21">N22</f>
        <v>868.16</v>
      </c>
      <c r="O20" s="53">
        <f t="shared" si="1"/>
        <v>1050</v>
      </c>
      <c r="P20" s="53">
        <f t="shared" si="1"/>
        <v>792.732</v>
      </c>
      <c r="Q20" s="53">
        <f t="shared" si="1"/>
        <v>1093</v>
      </c>
      <c r="R20" s="53">
        <f t="shared" si="1"/>
        <v>627.73</v>
      </c>
    </row>
    <row r="21" spans="1:18" ht="51.75">
      <c r="A21" s="113"/>
      <c r="B21" s="114"/>
      <c r="C21" s="127"/>
      <c r="D21" s="50" t="s">
        <v>60</v>
      </c>
      <c r="E21" s="51" t="s">
        <v>22</v>
      </c>
      <c r="F21" s="51" t="s">
        <v>57</v>
      </c>
      <c r="G21" s="51" t="s">
        <v>43</v>
      </c>
      <c r="H21" s="51" t="s">
        <v>30</v>
      </c>
      <c r="I21" s="51" t="s">
        <v>38</v>
      </c>
      <c r="J21" s="51" t="s">
        <v>22</v>
      </c>
      <c r="K21" s="51" t="s">
        <v>43</v>
      </c>
      <c r="L21" s="51"/>
      <c r="M21" s="52" t="s">
        <v>32</v>
      </c>
      <c r="N21" s="53">
        <f t="shared" si="1"/>
        <v>3798.19</v>
      </c>
      <c r="O21" s="53">
        <f t="shared" si="1"/>
        <v>3521.95</v>
      </c>
      <c r="P21" s="53">
        <f t="shared" si="1"/>
        <v>4723.884</v>
      </c>
      <c r="Q21" s="53">
        <f t="shared" si="1"/>
        <v>891.39</v>
      </c>
      <c r="R21" s="53">
        <f t="shared" si="1"/>
        <v>4182.419</v>
      </c>
    </row>
    <row r="22" spans="1:18" ht="90.75" customHeight="1">
      <c r="A22" s="4"/>
      <c r="B22" s="23" t="s">
        <v>44</v>
      </c>
      <c r="C22" s="7" t="s">
        <v>139</v>
      </c>
      <c r="D22" s="7" t="s">
        <v>61</v>
      </c>
      <c r="E22" s="9" t="s">
        <v>22</v>
      </c>
      <c r="F22" s="9" t="s">
        <v>57</v>
      </c>
      <c r="G22" s="9" t="s">
        <v>49</v>
      </c>
      <c r="H22" s="9" t="s">
        <v>25</v>
      </c>
      <c r="I22" s="9" t="s">
        <v>58</v>
      </c>
      <c r="J22" s="9" t="s">
        <v>42</v>
      </c>
      <c r="K22" s="9" t="s">
        <v>62</v>
      </c>
      <c r="L22" s="9"/>
      <c r="M22" s="10" t="s">
        <v>32</v>
      </c>
      <c r="N22" s="18">
        <f>' Прил 4    март 2015)'!F47</f>
        <v>868.16</v>
      </c>
      <c r="O22" s="18">
        <f>' Прил 4    март 2015)'!G47</f>
        <v>1050</v>
      </c>
      <c r="P22" s="18">
        <f>' Прил 4    март 2015)'!H47</f>
        <v>792.732</v>
      </c>
      <c r="Q22" s="18">
        <f>' Прил 4    март 2015)'!I47</f>
        <v>1093</v>
      </c>
      <c r="R22" s="18">
        <f>' Прил 4    март 2015)'!J47</f>
        <v>627.73</v>
      </c>
    </row>
    <row r="23" spans="1:18" ht="144.75" customHeight="1">
      <c r="A23" s="4"/>
      <c r="B23" s="7" t="s">
        <v>44</v>
      </c>
      <c r="C23" s="7" t="s">
        <v>63</v>
      </c>
      <c r="D23" s="7" t="s">
        <v>64</v>
      </c>
      <c r="E23" s="9" t="s">
        <v>22</v>
      </c>
      <c r="F23" s="9" t="s">
        <v>57</v>
      </c>
      <c r="G23" s="9" t="s">
        <v>53</v>
      </c>
      <c r="H23" s="9" t="s">
        <v>30</v>
      </c>
      <c r="I23" s="9" t="s">
        <v>38</v>
      </c>
      <c r="J23" s="9" t="s">
        <v>22</v>
      </c>
      <c r="K23" s="9" t="s">
        <v>65</v>
      </c>
      <c r="L23" s="9"/>
      <c r="M23" s="10" t="s">
        <v>32</v>
      </c>
      <c r="N23" s="18">
        <f>' Прил 4    март 2015)'!F52</f>
        <v>3798.19</v>
      </c>
      <c r="O23" s="18">
        <f>' Прил 4    март 2015)'!G52</f>
        <v>3521.95</v>
      </c>
      <c r="P23" s="18">
        <f>' Прил 4    март 2015)'!H52</f>
        <v>4723.884</v>
      </c>
      <c r="Q23" s="18">
        <f>' Прил 4    март 2015)'!I52</f>
        <v>891.39</v>
      </c>
      <c r="R23" s="18">
        <f>' Прил 4    март 2015)'!J52</f>
        <v>4182.419</v>
      </c>
    </row>
    <row r="24" spans="1:18" ht="17.25">
      <c r="A24" s="124"/>
      <c r="B24" s="104" t="s">
        <v>40</v>
      </c>
      <c r="C24" s="71" t="s">
        <v>66</v>
      </c>
      <c r="D24" s="54" t="s">
        <v>21</v>
      </c>
      <c r="E24" s="52" t="s">
        <v>22</v>
      </c>
      <c r="F24" s="52" t="s">
        <v>67</v>
      </c>
      <c r="G24" s="52"/>
      <c r="H24" s="52"/>
      <c r="I24" s="52"/>
      <c r="J24" s="52"/>
      <c r="K24" s="52"/>
      <c r="L24" s="52"/>
      <c r="M24" s="52" t="s">
        <v>32</v>
      </c>
      <c r="N24" s="53" t="e">
        <f>N25+N26+N27</f>
        <v>#REF!</v>
      </c>
      <c r="O24" s="53" t="e">
        <f>O25+O26+O27</f>
        <v>#REF!</v>
      </c>
      <c r="P24" s="53" t="e">
        <f>P25+P26+P27</f>
        <v>#REF!</v>
      </c>
      <c r="Q24" s="53" t="e">
        <f>Q25+Q26+Q27</f>
        <v>#REF!</v>
      </c>
      <c r="R24" s="53" t="e">
        <f>R25+R26+R27</f>
        <v>#REF!</v>
      </c>
    </row>
    <row r="25" spans="1:18" ht="76.5" customHeight="1">
      <c r="A25" s="124"/>
      <c r="B25" s="104"/>
      <c r="C25" s="54" t="s">
        <v>55</v>
      </c>
      <c r="D25" s="55" t="s">
        <v>29</v>
      </c>
      <c r="E25" s="52" t="s">
        <v>22</v>
      </c>
      <c r="F25" s="52" t="s">
        <v>67</v>
      </c>
      <c r="G25" s="52" t="s">
        <v>43</v>
      </c>
      <c r="H25" s="52" t="s">
        <v>30</v>
      </c>
      <c r="I25" s="52" t="s">
        <v>38</v>
      </c>
      <c r="J25" s="52"/>
      <c r="K25" s="52" t="s">
        <v>68</v>
      </c>
      <c r="L25" s="52"/>
      <c r="M25" s="52" t="s">
        <v>32</v>
      </c>
      <c r="N25" s="53">
        <f>N28+N31+N35+N39+N40+N29</f>
        <v>54252.32</v>
      </c>
      <c r="O25" s="53">
        <f>O28+O31+O35+O39+O40+O29</f>
        <v>119028.684</v>
      </c>
      <c r="P25" s="53">
        <f>P28+P31+P35+P39+P40+P29</f>
        <v>128772.913</v>
      </c>
      <c r="Q25" s="53">
        <f>Q28+Q31+Q35+Q39+Q40+Q29</f>
        <v>18453.07</v>
      </c>
      <c r="R25" s="53">
        <f>R28+R31+R35+R39+R40+R29</f>
        <v>113510.493</v>
      </c>
    </row>
    <row r="26" spans="1:18" ht="69" customHeight="1">
      <c r="A26" s="124"/>
      <c r="B26" s="104"/>
      <c r="C26" s="54" t="s">
        <v>59</v>
      </c>
      <c r="D26" s="55" t="s">
        <v>56</v>
      </c>
      <c r="E26" s="52" t="s">
        <v>22</v>
      </c>
      <c r="F26" s="52" t="s">
        <v>67</v>
      </c>
      <c r="G26" s="52" t="s">
        <v>43</v>
      </c>
      <c r="H26" s="52" t="s">
        <v>25</v>
      </c>
      <c r="I26" s="52" t="s">
        <v>38</v>
      </c>
      <c r="J26" s="52"/>
      <c r="K26" s="52" t="s">
        <v>68</v>
      </c>
      <c r="L26" s="52"/>
      <c r="M26" s="52" t="s">
        <v>32</v>
      </c>
      <c r="N26" s="53" t="e">
        <f>N34++N36+N37+N38</f>
        <v>#REF!</v>
      </c>
      <c r="O26" s="53" t="e">
        <f>O34++O36+O37+O38</f>
        <v>#REF!</v>
      </c>
      <c r="P26" s="53" t="e">
        <f>P34++P36+P37+P38</f>
        <v>#REF!</v>
      </c>
      <c r="Q26" s="53" t="e">
        <f>Q34++Q36+Q37+Q38</f>
        <v>#REF!</v>
      </c>
      <c r="R26" s="53" t="e">
        <f>R34++R36+R37+R38</f>
        <v>#REF!</v>
      </c>
    </row>
    <row r="27" spans="1:18" ht="36">
      <c r="A27" s="124"/>
      <c r="B27" s="104"/>
      <c r="C27" s="54" t="s">
        <v>59</v>
      </c>
      <c r="D27" s="55" t="s">
        <v>27</v>
      </c>
      <c r="E27" s="52" t="s">
        <v>22</v>
      </c>
      <c r="F27" s="52" t="s">
        <v>67</v>
      </c>
      <c r="G27" s="52" t="s">
        <v>43</v>
      </c>
      <c r="H27" s="52" t="s">
        <v>28</v>
      </c>
      <c r="I27" s="52" t="s">
        <v>34</v>
      </c>
      <c r="J27" s="52"/>
      <c r="K27" s="52" t="s">
        <v>68</v>
      </c>
      <c r="L27" s="52"/>
      <c r="M27" s="52" t="s">
        <v>32</v>
      </c>
      <c r="N27" s="53">
        <f>N32</f>
        <v>225.4</v>
      </c>
      <c r="O27" s="53">
        <f>O32</f>
        <v>225.4</v>
      </c>
      <c r="P27" s="53">
        <f>P32</f>
        <v>225.4</v>
      </c>
      <c r="Q27" s="53">
        <f>Q32</f>
        <v>225.4</v>
      </c>
      <c r="R27" s="53">
        <f>R32</f>
        <v>225.4</v>
      </c>
    </row>
    <row r="28" spans="1:18" ht="120.75" customHeight="1">
      <c r="A28" s="2"/>
      <c r="B28" s="7" t="s">
        <v>44</v>
      </c>
      <c r="C28" s="7" t="s">
        <v>69</v>
      </c>
      <c r="D28" s="7" t="s">
        <v>70</v>
      </c>
      <c r="E28" s="9" t="s">
        <v>22</v>
      </c>
      <c r="F28" s="9" t="s">
        <v>67</v>
      </c>
      <c r="G28" s="9" t="s">
        <v>49</v>
      </c>
      <c r="H28" s="9" t="s">
        <v>30</v>
      </c>
      <c r="I28" s="9" t="s">
        <v>38</v>
      </c>
      <c r="J28" s="9" t="s">
        <v>42</v>
      </c>
      <c r="K28" s="9" t="s">
        <v>71</v>
      </c>
      <c r="L28" s="9"/>
      <c r="M28" s="16" t="s">
        <v>32</v>
      </c>
      <c r="N28" s="15">
        <f>' Прил 4    март 2015)'!F62</f>
        <v>10815.2</v>
      </c>
      <c r="O28" s="15">
        <f>' Прил 4    март 2015)'!G62</f>
        <v>27307.98</v>
      </c>
      <c r="P28" s="15">
        <f>' Прил 4    март 2015)'!H62</f>
        <v>29172.562</v>
      </c>
      <c r="Q28" s="15">
        <f>' Прил 4    март 2015)'!I62</f>
        <v>1405.69</v>
      </c>
      <c r="R28" s="15">
        <f>' Прил 4    март 2015)'!J62</f>
        <v>36522.001</v>
      </c>
    </row>
    <row r="29" spans="1:18" ht="54">
      <c r="A29" s="5"/>
      <c r="B29" s="7" t="s">
        <v>44</v>
      </c>
      <c r="C29" s="7" t="s">
        <v>72</v>
      </c>
      <c r="D29" s="7" t="s">
        <v>70</v>
      </c>
      <c r="E29" s="9" t="s">
        <v>22</v>
      </c>
      <c r="F29" s="9" t="s">
        <v>67</v>
      </c>
      <c r="G29" s="9" t="s">
        <v>53</v>
      </c>
      <c r="H29" s="9" t="s">
        <v>30</v>
      </c>
      <c r="I29" s="9" t="s">
        <v>38</v>
      </c>
      <c r="J29" s="9" t="s">
        <v>22</v>
      </c>
      <c r="K29" s="9" t="s">
        <v>73</v>
      </c>
      <c r="L29" s="9"/>
      <c r="M29" s="16" t="s">
        <v>32</v>
      </c>
      <c r="N29" s="15">
        <f>' Прил 4    март 2015)'!F67</f>
        <v>24573.85</v>
      </c>
      <c r="O29" s="15">
        <f>' Прил 4    март 2015)'!G67</f>
        <v>69433.48</v>
      </c>
      <c r="P29" s="15">
        <f>' Прил 4    март 2015)'!H67</f>
        <v>75992.612</v>
      </c>
      <c r="Q29" s="15">
        <f>' Прил 4    март 2015)'!I67</f>
        <v>9597.09</v>
      </c>
      <c r="R29" s="15">
        <f>' Прил 4    март 2015)'!J67</f>
        <v>60252.952000000005</v>
      </c>
    </row>
    <row r="30" spans="1:18" ht="33" customHeight="1">
      <c r="A30" s="105"/>
      <c r="B30" s="96" t="s">
        <v>44</v>
      </c>
      <c r="C30" s="96" t="s">
        <v>145</v>
      </c>
      <c r="D30" s="7" t="s">
        <v>77</v>
      </c>
      <c r="E30" s="9" t="s">
        <v>22</v>
      </c>
      <c r="F30" s="9" t="s">
        <v>67</v>
      </c>
      <c r="G30" s="9" t="s">
        <v>78</v>
      </c>
      <c r="H30" s="9"/>
      <c r="I30" s="9"/>
      <c r="J30" s="9"/>
      <c r="K30" s="9"/>
      <c r="L30" s="9"/>
      <c r="M30" s="16" t="s">
        <v>32</v>
      </c>
      <c r="N30" s="18">
        <f>N31+N32</f>
        <v>1310.56</v>
      </c>
      <c r="O30" s="18">
        <f>O31+O32</f>
        <v>1342.8</v>
      </c>
      <c r="P30" s="18">
        <f>P31+P32</f>
        <v>1483.301</v>
      </c>
      <c r="Q30" s="18">
        <f>Q31+Q32</f>
        <v>325.25</v>
      </c>
      <c r="R30" s="18">
        <f>R31+R32</f>
        <v>252.04</v>
      </c>
    </row>
    <row r="31" spans="1:40" ht="79.5" customHeight="1">
      <c r="A31" s="105"/>
      <c r="B31" s="96"/>
      <c r="C31" s="96"/>
      <c r="D31" s="7" t="s">
        <v>70</v>
      </c>
      <c r="E31" s="9" t="s">
        <v>22</v>
      </c>
      <c r="F31" s="9" t="s">
        <v>67</v>
      </c>
      <c r="G31" s="9" t="s">
        <v>78</v>
      </c>
      <c r="H31" s="9" t="s">
        <v>30</v>
      </c>
      <c r="I31" s="9" t="s">
        <v>38</v>
      </c>
      <c r="J31" s="9" t="s">
        <v>38</v>
      </c>
      <c r="K31" s="9" t="s">
        <v>79</v>
      </c>
      <c r="L31" s="9"/>
      <c r="M31" s="16" t="s">
        <v>32</v>
      </c>
      <c r="N31" s="18">
        <f>' Прил 4    март 2015)'!F72-N32</f>
        <v>1085.1599999999999</v>
      </c>
      <c r="O31" s="18">
        <f>' Прил 4    март 2015)'!G72-O32</f>
        <v>1117.3999999999999</v>
      </c>
      <c r="P31" s="18">
        <f>' Прил 4    март 2015)'!H72-P32</f>
        <v>1257.9009999999998</v>
      </c>
      <c r="Q31" s="18">
        <f>' Прил 4    март 2015)'!I72-Q32</f>
        <v>99.85</v>
      </c>
      <c r="R31" s="18">
        <f>' Прил 4    март 2015)'!J72-R32</f>
        <v>26.639999999999986</v>
      </c>
      <c r="W31" s="81"/>
      <c r="X31" s="82"/>
      <c r="Y31" s="82"/>
      <c r="Z31" s="82"/>
      <c r="AA31" s="83"/>
      <c r="AB31" s="83"/>
      <c r="AC31" s="83"/>
      <c r="AD31" s="83"/>
      <c r="AE31" s="83"/>
      <c r="AF31" s="83"/>
      <c r="AG31" s="83"/>
      <c r="AH31" s="83"/>
      <c r="AI31" s="84"/>
      <c r="AJ31" s="85"/>
      <c r="AK31" s="85"/>
      <c r="AL31" s="85"/>
      <c r="AM31" s="85"/>
      <c r="AN31" s="85"/>
    </row>
    <row r="32" spans="1:40" ht="71.25" customHeight="1">
      <c r="A32" s="105"/>
      <c r="B32" s="96"/>
      <c r="C32" s="96"/>
      <c r="D32" s="7" t="s">
        <v>80</v>
      </c>
      <c r="E32" s="9" t="s">
        <v>22</v>
      </c>
      <c r="F32" s="9" t="s">
        <v>67</v>
      </c>
      <c r="G32" s="9" t="s">
        <v>78</v>
      </c>
      <c r="H32" s="9" t="s">
        <v>28</v>
      </c>
      <c r="I32" s="9" t="s">
        <v>34</v>
      </c>
      <c r="J32" s="9" t="s">
        <v>35</v>
      </c>
      <c r="K32" s="9" t="s">
        <v>79</v>
      </c>
      <c r="L32" s="9"/>
      <c r="M32" s="16" t="s">
        <v>32</v>
      </c>
      <c r="N32" s="18">
        <v>225.4</v>
      </c>
      <c r="O32" s="18">
        <v>225.4</v>
      </c>
      <c r="P32" s="18">
        <v>225.4</v>
      </c>
      <c r="Q32" s="18">
        <v>225.4</v>
      </c>
      <c r="R32" s="18">
        <v>225.4</v>
      </c>
      <c r="W32" s="81"/>
      <c r="X32" s="82"/>
      <c r="Y32" s="82"/>
      <c r="Z32" s="82"/>
      <c r="AA32" s="83"/>
      <c r="AB32" s="83"/>
      <c r="AC32" s="83"/>
      <c r="AD32" s="83"/>
      <c r="AE32" s="83"/>
      <c r="AF32" s="83"/>
      <c r="AG32" s="83"/>
      <c r="AH32" s="83"/>
      <c r="AI32" s="84"/>
      <c r="AJ32" s="85"/>
      <c r="AK32" s="85"/>
      <c r="AL32" s="85"/>
      <c r="AM32" s="85"/>
      <c r="AN32" s="85"/>
    </row>
    <row r="33" spans="1:18" ht="36" customHeight="1">
      <c r="A33" s="105"/>
      <c r="B33" s="96" t="s">
        <v>44</v>
      </c>
      <c r="C33" s="96" t="s">
        <v>85</v>
      </c>
      <c r="D33" s="7" t="s">
        <v>77</v>
      </c>
      <c r="E33" s="9" t="s">
        <v>22</v>
      </c>
      <c r="F33" s="9" t="s">
        <v>67</v>
      </c>
      <c r="G33" s="9" t="s">
        <v>87</v>
      </c>
      <c r="H33" s="9"/>
      <c r="I33" s="9"/>
      <c r="J33" s="9"/>
      <c r="K33" s="9"/>
      <c r="L33" s="9"/>
      <c r="M33" s="18">
        <f aca="true" t="shared" si="2" ref="M33:R33">M34+M35</f>
        <v>0</v>
      </c>
      <c r="N33" s="18">
        <f t="shared" si="2"/>
        <v>10830.27</v>
      </c>
      <c r="O33" s="18">
        <f t="shared" si="2"/>
        <v>5305.83</v>
      </c>
      <c r="P33" s="18">
        <f t="shared" si="2"/>
        <v>7603.896</v>
      </c>
      <c r="Q33" s="18">
        <f t="shared" si="2"/>
        <v>2327.54</v>
      </c>
      <c r="R33" s="18">
        <f t="shared" si="2"/>
        <v>0</v>
      </c>
    </row>
    <row r="34" spans="1:18" ht="130.5" customHeight="1">
      <c r="A34" s="105"/>
      <c r="B34" s="96"/>
      <c r="C34" s="96"/>
      <c r="D34" s="7" t="s">
        <v>86</v>
      </c>
      <c r="E34" s="9" t="s">
        <v>22</v>
      </c>
      <c r="F34" s="9" t="s">
        <v>67</v>
      </c>
      <c r="G34" s="9" t="s">
        <v>87</v>
      </c>
      <c r="H34" s="9" t="s">
        <v>25</v>
      </c>
      <c r="I34" s="9" t="s">
        <v>122</v>
      </c>
      <c r="J34" s="9" t="s">
        <v>121</v>
      </c>
      <c r="K34" s="9" t="s">
        <v>88</v>
      </c>
      <c r="L34" s="9"/>
      <c r="M34" s="16" t="s">
        <v>32</v>
      </c>
      <c r="N34" s="18">
        <f>' Прил 4    март 2015)'!F77-N35</f>
        <v>10750.27</v>
      </c>
      <c r="O34" s="18">
        <f>' Прил 4    март 2015)'!G77-O35</f>
        <v>5305.83</v>
      </c>
      <c r="P34" s="18">
        <f>' Прил 4    март 2015)'!H77-P35</f>
        <v>7603.896</v>
      </c>
      <c r="Q34" s="18">
        <f>' Прил 4    март 2015)'!I77-Q35</f>
        <v>2327.54</v>
      </c>
      <c r="R34" s="18">
        <f>' Прил 4    март 2015)'!J77-R35</f>
        <v>0</v>
      </c>
    </row>
    <row r="35" spans="1:18" ht="78.75" customHeight="1">
      <c r="A35" s="105"/>
      <c r="B35" s="96"/>
      <c r="C35" s="96"/>
      <c r="D35" s="7" t="s">
        <v>70</v>
      </c>
      <c r="E35" s="9" t="s">
        <v>22</v>
      </c>
      <c r="F35" s="9" t="s">
        <v>67</v>
      </c>
      <c r="G35" s="9" t="s">
        <v>87</v>
      </c>
      <c r="H35" s="9" t="s">
        <v>30</v>
      </c>
      <c r="I35" s="9" t="s">
        <v>38</v>
      </c>
      <c r="J35" s="9" t="s">
        <v>123</v>
      </c>
      <c r="K35" s="9" t="s">
        <v>88</v>
      </c>
      <c r="L35" s="9"/>
      <c r="M35" s="16" t="s">
        <v>32</v>
      </c>
      <c r="N35" s="18">
        <v>80</v>
      </c>
      <c r="O35" s="18">
        <v>0</v>
      </c>
      <c r="P35" s="18">
        <v>0</v>
      </c>
      <c r="Q35" s="18">
        <v>0</v>
      </c>
      <c r="R35" s="18">
        <v>0</v>
      </c>
    </row>
    <row r="36" spans="1:18" ht="153.75" customHeight="1">
      <c r="A36" s="6"/>
      <c r="B36" s="7" t="s">
        <v>44</v>
      </c>
      <c r="C36" s="7" t="s">
        <v>133</v>
      </c>
      <c r="D36" s="7" t="s">
        <v>89</v>
      </c>
      <c r="E36" s="9" t="s">
        <v>22</v>
      </c>
      <c r="F36" s="9" t="s">
        <v>67</v>
      </c>
      <c r="G36" s="9" t="s">
        <v>90</v>
      </c>
      <c r="H36" s="9" t="s">
        <v>28</v>
      </c>
      <c r="I36" s="9" t="s">
        <v>38</v>
      </c>
      <c r="J36" s="9" t="s">
        <v>22</v>
      </c>
      <c r="K36" s="9" t="s">
        <v>91</v>
      </c>
      <c r="L36" s="9"/>
      <c r="M36" s="16" t="s">
        <v>32</v>
      </c>
      <c r="N36" s="18">
        <f>' Прил 4    март 2015)'!F82</f>
        <v>12855.43</v>
      </c>
      <c r="O36" s="18">
        <f>' Прил 4    март 2015)'!G82</f>
        <v>12643.23</v>
      </c>
      <c r="P36" s="18">
        <f>' Прил 4    март 2015)'!H82</f>
        <v>11998.28</v>
      </c>
      <c r="Q36" s="18">
        <f>' Прил 4    март 2015)'!I82</f>
        <v>605.49</v>
      </c>
      <c r="R36" s="18">
        <f>' Прил 4    март 2015)'!J82</f>
        <v>4853.753</v>
      </c>
    </row>
    <row r="37" spans="1:18" ht="150" customHeight="1">
      <c r="A37" s="86"/>
      <c r="B37" s="7" t="s">
        <v>44</v>
      </c>
      <c r="C37" s="7" t="s">
        <v>74</v>
      </c>
      <c r="D37" s="7" t="s">
        <v>75</v>
      </c>
      <c r="E37" s="9" t="s">
        <v>22</v>
      </c>
      <c r="F37" s="9" t="s">
        <v>67</v>
      </c>
      <c r="G37" s="9" t="s">
        <v>46</v>
      </c>
      <c r="H37" s="9" t="s">
        <v>30</v>
      </c>
      <c r="I37" s="9" t="s">
        <v>38</v>
      </c>
      <c r="J37" s="9" t="s">
        <v>22</v>
      </c>
      <c r="K37" s="9" t="s">
        <v>76</v>
      </c>
      <c r="L37" s="9"/>
      <c r="M37" s="16" t="s">
        <v>32</v>
      </c>
      <c r="N37" s="18" t="e">
        <f>' Прил 4    март 2015)'!#REF!</f>
        <v>#REF!</v>
      </c>
      <c r="O37" s="18" t="e">
        <f>' Прил 4    март 2015)'!#REF!</f>
        <v>#REF!</v>
      </c>
      <c r="P37" s="18" t="e">
        <f>' Прил 4    март 2015)'!#REF!</f>
        <v>#REF!</v>
      </c>
      <c r="Q37" s="18" t="e">
        <f>' Прил 4    март 2015)'!#REF!</f>
        <v>#REF!</v>
      </c>
      <c r="R37" s="18" t="e">
        <f>' Прил 4    март 2015)'!#REF!</f>
        <v>#REF!</v>
      </c>
    </row>
    <row r="38" spans="1:18" ht="123.75" customHeight="1">
      <c r="A38" s="2"/>
      <c r="B38" s="23" t="s">
        <v>44</v>
      </c>
      <c r="C38" s="23" t="s">
        <v>81</v>
      </c>
      <c r="D38" s="23" t="s">
        <v>82</v>
      </c>
      <c r="E38" s="11" t="s">
        <v>22</v>
      </c>
      <c r="F38" s="11" t="s">
        <v>67</v>
      </c>
      <c r="G38" s="11" t="s">
        <v>83</v>
      </c>
      <c r="H38" s="11" t="s">
        <v>30</v>
      </c>
      <c r="I38" s="11" t="s">
        <v>38</v>
      </c>
      <c r="J38" s="11" t="s">
        <v>22</v>
      </c>
      <c r="K38" s="11" t="s">
        <v>84</v>
      </c>
      <c r="L38" s="11"/>
      <c r="M38" s="25" t="s">
        <v>32</v>
      </c>
      <c r="N38" s="20" t="e">
        <f>' Прил 4    март 2015)'!#REF!</f>
        <v>#REF!</v>
      </c>
      <c r="O38" s="20" t="e">
        <f>' Прил 4    март 2015)'!#REF!</f>
        <v>#REF!</v>
      </c>
      <c r="P38" s="20" t="e">
        <f>' Прил 4    март 2015)'!#REF!</f>
        <v>#REF!</v>
      </c>
      <c r="Q38" s="20" t="e">
        <f>' Прил 4    март 2015)'!#REF!</f>
        <v>#REF!</v>
      </c>
      <c r="R38" s="20" t="e">
        <f>' Прил 4    март 2015)'!#REF!</f>
        <v>#REF!</v>
      </c>
    </row>
    <row r="39" spans="1:18" ht="171.75" customHeight="1">
      <c r="A39" s="2"/>
      <c r="B39" s="7" t="s">
        <v>44</v>
      </c>
      <c r="C39" s="23" t="s">
        <v>124</v>
      </c>
      <c r="D39" s="23" t="s">
        <v>70</v>
      </c>
      <c r="E39" s="11" t="s">
        <v>22</v>
      </c>
      <c r="F39" s="11" t="s">
        <v>67</v>
      </c>
      <c r="G39" s="11" t="s">
        <v>128</v>
      </c>
      <c r="H39" s="11" t="s">
        <v>30</v>
      </c>
      <c r="I39" s="11" t="s">
        <v>38</v>
      </c>
      <c r="J39" s="11" t="s">
        <v>129</v>
      </c>
      <c r="K39" s="11" t="s">
        <v>130</v>
      </c>
      <c r="L39" s="11"/>
      <c r="M39" s="25" t="s">
        <v>32</v>
      </c>
      <c r="N39" s="20">
        <f>' Прил 4    март 2015)'!F87</f>
        <v>0</v>
      </c>
      <c r="O39" s="20">
        <f>' Прил 4    март 2015)'!G87</f>
        <v>2774.05</v>
      </c>
      <c r="P39" s="20">
        <f>' Прил 4    март 2015)'!H87</f>
        <v>3273.891</v>
      </c>
      <c r="Q39" s="20">
        <f>' Прил 4    март 2015)'!I87</f>
        <v>1382.72</v>
      </c>
      <c r="R39" s="20">
        <f>' Прил 4    март 2015)'!J87</f>
        <v>0</v>
      </c>
    </row>
    <row r="40" spans="1:18" ht="120" customHeight="1">
      <c r="A40" s="2"/>
      <c r="B40" s="7" t="s">
        <v>44</v>
      </c>
      <c r="C40" s="7" t="s">
        <v>36</v>
      </c>
      <c r="D40" s="14" t="s">
        <v>29</v>
      </c>
      <c r="E40" s="9" t="s">
        <v>22</v>
      </c>
      <c r="F40" s="9" t="s">
        <v>32</v>
      </c>
      <c r="G40" s="9" t="s">
        <v>37</v>
      </c>
      <c r="H40" s="9" t="s">
        <v>30</v>
      </c>
      <c r="I40" s="9" t="s">
        <v>38</v>
      </c>
      <c r="J40" s="9" t="s">
        <v>39</v>
      </c>
      <c r="K40" s="9" t="s">
        <v>37</v>
      </c>
      <c r="L40" s="9"/>
      <c r="M40" s="9" t="s">
        <v>32</v>
      </c>
      <c r="N40" s="18">
        <f>' Прил 4    март 2015)'!F97</f>
        <v>17698.11</v>
      </c>
      <c r="O40" s="18">
        <f>' Прил 4    март 2015)'!G97</f>
        <v>18395.774</v>
      </c>
      <c r="P40" s="18">
        <f>' Прил 4    март 2015)'!H97</f>
        <v>19075.947</v>
      </c>
      <c r="Q40" s="18">
        <f>' Прил 4    март 2015)'!I97</f>
        <v>5967.72</v>
      </c>
      <c r="R40" s="18">
        <f>' Прил 4    март 2015)'!J97</f>
        <v>16708.9</v>
      </c>
    </row>
    <row r="41" spans="1:18" ht="96" customHeight="1">
      <c r="A41" s="99"/>
      <c r="B41" s="104" t="s">
        <v>92</v>
      </c>
      <c r="C41" s="69" t="s">
        <v>93</v>
      </c>
      <c r="D41" s="50" t="s">
        <v>21</v>
      </c>
      <c r="E41" s="47" t="s">
        <v>22</v>
      </c>
      <c r="F41" s="47" t="s">
        <v>94</v>
      </c>
      <c r="G41" s="47" t="s">
        <v>43</v>
      </c>
      <c r="H41" s="47"/>
      <c r="I41" s="47"/>
      <c r="J41" s="47"/>
      <c r="K41" s="47"/>
      <c r="L41" s="47"/>
      <c r="M41" s="48" t="s">
        <v>135</v>
      </c>
      <c r="N41" s="47">
        <f>N42+N43</f>
        <v>4478.45</v>
      </c>
      <c r="O41" s="49">
        <f>O42+O43</f>
        <v>4432.676</v>
      </c>
      <c r="P41" s="49">
        <f>P42+P43</f>
        <v>4725.150000000001</v>
      </c>
      <c r="Q41" s="49">
        <f>Q42+Q43</f>
        <v>5081.195</v>
      </c>
      <c r="R41" s="49">
        <f>R42+R43</f>
        <v>3652.49</v>
      </c>
    </row>
    <row r="42" spans="1:18" ht="34.5">
      <c r="A42" s="100"/>
      <c r="B42" s="104"/>
      <c r="C42" s="50" t="s">
        <v>55</v>
      </c>
      <c r="D42" s="50" t="s">
        <v>56</v>
      </c>
      <c r="E42" s="51" t="s">
        <v>22</v>
      </c>
      <c r="F42" s="51" t="s">
        <v>94</v>
      </c>
      <c r="G42" s="51" t="s">
        <v>43</v>
      </c>
      <c r="H42" s="51" t="s">
        <v>25</v>
      </c>
      <c r="I42" s="51"/>
      <c r="J42" s="51"/>
      <c r="K42" s="51" t="s">
        <v>95</v>
      </c>
      <c r="L42" s="51"/>
      <c r="M42" s="52" t="s">
        <v>32</v>
      </c>
      <c r="N42" s="53">
        <f>N44+N45+N49+N47</f>
        <v>4478.45</v>
      </c>
      <c r="O42" s="53">
        <f>O44+O45+O49+O47</f>
        <v>4432.676</v>
      </c>
      <c r="P42" s="53">
        <f>P44+P45+P49+P47+P48</f>
        <v>4725.150000000001</v>
      </c>
      <c r="Q42" s="53">
        <f>Q44+Q45+Q49+Q47+Q48</f>
        <v>5081.195</v>
      </c>
      <c r="R42" s="53">
        <f>R44+R45+R49+R47+R48</f>
        <v>3652.49</v>
      </c>
    </row>
    <row r="43" spans="1:18" ht="34.5">
      <c r="A43" s="106"/>
      <c r="B43" s="108"/>
      <c r="C43" s="50" t="s">
        <v>59</v>
      </c>
      <c r="D43" s="50" t="s">
        <v>27</v>
      </c>
      <c r="E43" s="51" t="s">
        <v>22</v>
      </c>
      <c r="F43" s="51" t="s">
        <v>94</v>
      </c>
      <c r="G43" s="51" t="s">
        <v>43</v>
      </c>
      <c r="H43" s="51" t="s">
        <v>28</v>
      </c>
      <c r="I43" s="51"/>
      <c r="J43" s="51"/>
      <c r="K43" s="51" t="s">
        <v>95</v>
      </c>
      <c r="L43" s="51"/>
      <c r="M43" s="52" t="s">
        <v>135</v>
      </c>
      <c r="N43" s="51">
        <f>N46</f>
        <v>0</v>
      </c>
      <c r="O43" s="54">
        <f>O46</f>
        <v>0</v>
      </c>
      <c r="P43" s="54">
        <v>0</v>
      </c>
      <c r="Q43" s="54">
        <f>Q46</f>
        <v>0</v>
      </c>
      <c r="R43" s="54">
        <f>R46</f>
        <v>0</v>
      </c>
    </row>
    <row r="44" spans="1:18" ht="75" customHeight="1">
      <c r="A44" s="2"/>
      <c r="B44" s="7" t="s">
        <v>44</v>
      </c>
      <c r="C44" s="37" t="s">
        <v>140</v>
      </c>
      <c r="D44" s="13" t="s">
        <v>61</v>
      </c>
      <c r="E44" s="26" t="s">
        <v>22</v>
      </c>
      <c r="F44" s="26" t="s">
        <v>94</v>
      </c>
      <c r="G44" s="26" t="s">
        <v>49</v>
      </c>
      <c r="H44" s="26" t="s">
        <v>25</v>
      </c>
      <c r="I44" s="26" t="s">
        <v>42</v>
      </c>
      <c r="J44" s="27" t="s">
        <v>96</v>
      </c>
      <c r="K44" s="27" t="s">
        <v>97</v>
      </c>
      <c r="L44" s="27"/>
      <c r="M44" s="16" t="s">
        <v>32</v>
      </c>
      <c r="N44" s="18">
        <f>' Прил 4    март 2015)'!F107</f>
        <v>377</v>
      </c>
      <c r="O44" s="18">
        <f>' Прил 4    март 2015)'!G107</f>
        <v>433.36</v>
      </c>
      <c r="P44" s="18">
        <f>' Прил 4    март 2015)'!H107</f>
        <v>476.05</v>
      </c>
      <c r="Q44" s="18">
        <f>' Прил 4    март 2015)'!I107</f>
        <v>484.35</v>
      </c>
      <c r="R44" s="18">
        <f>' Прил 4    март 2015)'!J107</f>
        <v>484.345</v>
      </c>
    </row>
    <row r="45" spans="1:18" ht="67.5" customHeight="1">
      <c r="A45" s="99"/>
      <c r="B45" s="97" t="s">
        <v>44</v>
      </c>
      <c r="C45" s="122" t="s">
        <v>141</v>
      </c>
      <c r="D45" s="28" t="s">
        <v>61</v>
      </c>
      <c r="E45" s="29" t="s">
        <v>22</v>
      </c>
      <c r="F45" s="29" t="s">
        <v>94</v>
      </c>
      <c r="G45" s="29" t="s">
        <v>53</v>
      </c>
      <c r="H45" s="29" t="s">
        <v>25</v>
      </c>
      <c r="I45" s="29" t="s">
        <v>42</v>
      </c>
      <c r="J45" s="26" t="s">
        <v>96</v>
      </c>
      <c r="K45" s="26" t="s">
        <v>98</v>
      </c>
      <c r="L45" s="26"/>
      <c r="M45" s="16" t="s">
        <v>32</v>
      </c>
      <c r="N45" s="18">
        <f>' Прил 4    март 2015)'!F112</f>
        <v>280.88</v>
      </c>
      <c r="O45" s="18">
        <f>' Прил 4    март 2015)'!G112</f>
        <v>621.116</v>
      </c>
      <c r="P45" s="18">
        <f>' Прил 4    март 2015)'!H112</f>
        <v>674.1</v>
      </c>
      <c r="Q45" s="18">
        <f>' Прил 4    март 2015)'!I112</f>
        <v>487.645</v>
      </c>
      <c r="R45" s="18">
        <f>' Прил 4    март 2015)'!J112</f>
        <v>177.645</v>
      </c>
    </row>
    <row r="46" spans="1:18" ht="84.75" customHeight="1">
      <c r="A46" s="106"/>
      <c r="B46" s="98"/>
      <c r="C46" s="123"/>
      <c r="D46" s="13" t="s">
        <v>80</v>
      </c>
      <c r="E46" s="26" t="s">
        <v>22</v>
      </c>
      <c r="F46" s="26" t="s">
        <v>94</v>
      </c>
      <c r="G46" s="26" t="s">
        <v>53</v>
      </c>
      <c r="H46" s="26" t="s">
        <v>28</v>
      </c>
      <c r="I46" s="26" t="s">
        <v>34</v>
      </c>
      <c r="J46" s="26" t="s">
        <v>35</v>
      </c>
      <c r="K46" s="26" t="s">
        <v>98</v>
      </c>
      <c r="L46" s="26"/>
      <c r="M46" s="16" t="s">
        <v>32</v>
      </c>
      <c r="N46" s="18">
        <v>0</v>
      </c>
      <c r="O46" s="18">
        <f>' Прил 4    март 2015)'!G113</f>
        <v>0</v>
      </c>
      <c r="P46" s="18">
        <f>' Прил 4    март 2015)'!H113</f>
        <v>0</v>
      </c>
      <c r="Q46" s="18">
        <f>' Прил 4    март 2015)'!I113</f>
        <v>0</v>
      </c>
      <c r="R46" s="18">
        <f>' Прил 4    март 2015)'!J113</f>
        <v>0</v>
      </c>
    </row>
    <row r="47" spans="1:89" s="6" customFormat="1" ht="117" customHeight="1">
      <c r="A47" s="2"/>
      <c r="B47" s="7" t="s">
        <v>44</v>
      </c>
      <c r="C47" s="7" t="s">
        <v>119</v>
      </c>
      <c r="D47" s="7" t="s">
        <v>61</v>
      </c>
      <c r="E47" s="9" t="s">
        <v>22</v>
      </c>
      <c r="F47" s="9">
        <v>4</v>
      </c>
      <c r="G47" s="9">
        <v>6000</v>
      </c>
      <c r="H47" s="9" t="s">
        <v>25</v>
      </c>
      <c r="I47" s="9" t="s">
        <v>42</v>
      </c>
      <c r="J47" s="9" t="s">
        <v>96</v>
      </c>
      <c r="K47" s="9" t="s">
        <v>120</v>
      </c>
      <c r="L47" s="75"/>
      <c r="M47" s="75">
        <v>0</v>
      </c>
      <c r="N47" s="18">
        <f>' Прил 4    март 2015)'!F117</f>
        <v>1498.57</v>
      </c>
      <c r="O47" s="20">
        <f>' Прил 4    март 2015)'!G117</f>
        <v>1288.2</v>
      </c>
      <c r="P47" s="20">
        <f>' Прил 4    март 2015)'!H117</f>
        <v>1413.7</v>
      </c>
      <c r="Q47" s="20">
        <f>' Прил 4    март 2015)'!I117</f>
        <v>1767.2</v>
      </c>
      <c r="R47" s="20">
        <f>' Прил 4    март 2015)'!J117</f>
        <v>900.5</v>
      </c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</row>
    <row r="48" spans="1:18" ht="101.25" customHeight="1">
      <c r="A48" s="2"/>
      <c r="B48" s="7" t="s">
        <v>44</v>
      </c>
      <c r="C48" s="7" t="s">
        <v>134</v>
      </c>
      <c r="D48" s="7" t="s">
        <v>61</v>
      </c>
      <c r="E48" s="9" t="s">
        <v>22</v>
      </c>
      <c r="F48" s="9">
        <v>4</v>
      </c>
      <c r="G48" s="9">
        <v>6000</v>
      </c>
      <c r="H48" s="9" t="s">
        <v>25</v>
      </c>
      <c r="I48" s="9" t="s">
        <v>42</v>
      </c>
      <c r="J48" s="9" t="s">
        <v>96</v>
      </c>
      <c r="K48" s="9" t="s">
        <v>120</v>
      </c>
      <c r="L48" s="75"/>
      <c r="M48" s="75">
        <v>0</v>
      </c>
      <c r="N48" s="18">
        <f>' Прил 4    март 2015)'!F118</f>
        <v>0</v>
      </c>
      <c r="O48" s="20">
        <f>' Прил 4    март 2015)'!G118</f>
        <v>0</v>
      </c>
      <c r="P48" s="20">
        <f>' Прил 4    март 2015)'!H122</f>
        <v>71.3</v>
      </c>
      <c r="Q48" s="20">
        <f>' Прил 4    март 2015)'!I122</f>
        <v>182</v>
      </c>
      <c r="R48" s="20">
        <f>' Прил 4    март 2015)'!J122</f>
        <v>0</v>
      </c>
    </row>
    <row r="49" spans="1:18" ht="120" customHeight="1">
      <c r="A49" s="2"/>
      <c r="B49" s="7" t="s">
        <v>44</v>
      </c>
      <c r="C49" s="7" t="s">
        <v>136</v>
      </c>
      <c r="D49" s="7" t="s">
        <v>61</v>
      </c>
      <c r="E49" s="9" t="s">
        <v>22</v>
      </c>
      <c r="F49" s="9" t="s">
        <v>94</v>
      </c>
      <c r="G49" s="9" t="s">
        <v>83</v>
      </c>
      <c r="H49" s="9" t="s">
        <v>25</v>
      </c>
      <c r="I49" s="9" t="s">
        <v>7</v>
      </c>
      <c r="J49" s="9" t="s">
        <v>22</v>
      </c>
      <c r="K49" s="9" t="s">
        <v>99</v>
      </c>
      <c r="L49" s="9"/>
      <c r="M49" s="10" t="s">
        <v>32</v>
      </c>
      <c r="N49" s="36">
        <f>' Прил 4    март 2015)'!F127</f>
        <v>2322</v>
      </c>
      <c r="O49" s="18">
        <f>' Прил 4    март 2015)'!G127</f>
        <v>2090</v>
      </c>
      <c r="P49" s="18">
        <f>' Прил 4    март 2015)'!H127</f>
        <v>2090</v>
      </c>
      <c r="Q49" s="18">
        <f>' Прил 4    март 2015)'!I127</f>
        <v>2160</v>
      </c>
      <c r="R49" s="18">
        <f>' Прил 4    март 2015)'!J127</f>
        <v>2090</v>
      </c>
    </row>
    <row r="50" spans="1:18" ht="104.25">
      <c r="A50" s="99"/>
      <c r="B50" s="104" t="s">
        <v>92</v>
      </c>
      <c r="C50" s="80" t="s">
        <v>146</v>
      </c>
      <c r="D50" s="50" t="s">
        <v>21</v>
      </c>
      <c r="E50" s="47" t="s">
        <v>22</v>
      </c>
      <c r="F50" s="47" t="s">
        <v>94</v>
      </c>
      <c r="G50" s="47" t="s">
        <v>43</v>
      </c>
      <c r="H50" s="47"/>
      <c r="I50" s="47"/>
      <c r="J50" s="47"/>
      <c r="K50" s="47"/>
      <c r="L50" s="47"/>
      <c r="M50" s="48" t="s">
        <v>135</v>
      </c>
      <c r="N50" s="87">
        <f>N51</f>
        <v>0</v>
      </c>
      <c r="O50" s="87">
        <f>O51</f>
        <v>0</v>
      </c>
      <c r="P50" s="87">
        <f>P51</f>
        <v>0</v>
      </c>
      <c r="Q50" s="87">
        <f>Q51</f>
        <v>408.82</v>
      </c>
      <c r="R50" s="87">
        <f>R51</f>
        <v>31</v>
      </c>
    </row>
    <row r="51" spans="1:18" ht="34.5">
      <c r="A51" s="100"/>
      <c r="B51" s="104"/>
      <c r="C51" s="50" t="s">
        <v>55</v>
      </c>
      <c r="D51" s="50" t="s">
        <v>56</v>
      </c>
      <c r="E51" s="51" t="s">
        <v>22</v>
      </c>
      <c r="F51" s="51" t="s">
        <v>94</v>
      </c>
      <c r="G51" s="51" t="s">
        <v>43</v>
      </c>
      <c r="H51" s="51" t="s">
        <v>25</v>
      </c>
      <c r="I51" s="51"/>
      <c r="J51" s="51"/>
      <c r="K51" s="51" t="s">
        <v>95</v>
      </c>
      <c r="L51" s="51"/>
      <c r="M51" s="52" t="s">
        <v>32</v>
      </c>
      <c r="N51" s="53">
        <f>N52+N53</f>
        <v>0</v>
      </c>
      <c r="O51" s="53">
        <f>O52+O53</f>
        <v>0</v>
      </c>
      <c r="P51" s="53">
        <f>P52+P53</f>
        <v>0</v>
      </c>
      <c r="Q51" s="53">
        <f>Q52+Q53</f>
        <v>408.82</v>
      </c>
      <c r="R51" s="53">
        <f>R52+R53</f>
        <v>31</v>
      </c>
    </row>
    <row r="52" spans="1:18" ht="36">
      <c r="A52" s="2"/>
      <c r="B52" s="7" t="s">
        <v>44</v>
      </c>
      <c r="C52" s="7" t="s">
        <v>143</v>
      </c>
      <c r="D52" s="7" t="s">
        <v>61</v>
      </c>
      <c r="E52" s="9" t="s">
        <v>22</v>
      </c>
      <c r="F52" s="9">
        <v>4</v>
      </c>
      <c r="G52" s="9">
        <v>6000</v>
      </c>
      <c r="H52" s="9" t="s">
        <v>25</v>
      </c>
      <c r="I52" s="9" t="s">
        <v>42</v>
      </c>
      <c r="J52" s="9" t="s">
        <v>96</v>
      </c>
      <c r="K52" s="9" t="s">
        <v>120</v>
      </c>
      <c r="L52" s="75"/>
      <c r="M52" s="75">
        <v>0</v>
      </c>
      <c r="N52" s="18">
        <f>' Прил 4    март 2015)'!F137</f>
        <v>0</v>
      </c>
      <c r="O52" s="18">
        <f>' Прил 4    март 2015)'!G137</f>
        <v>0</v>
      </c>
      <c r="P52" s="18">
        <f>' Прил 4    март 2015)'!H137</f>
        <v>0</v>
      </c>
      <c r="Q52" s="18">
        <f>' Прил 4    март 2015)'!I137</f>
        <v>10</v>
      </c>
      <c r="R52" s="18">
        <f>' Прил 4    март 2015)'!J137</f>
        <v>0</v>
      </c>
    </row>
    <row r="53" spans="1:18" ht="36">
      <c r="A53" s="2"/>
      <c r="B53" s="7" t="s">
        <v>44</v>
      </c>
      <c r="C53" s="7" t="s">
        <v>144</v>
      </c>
      <c r="D53" s="7" t="s">
        <v>61</v>
      </c>
      <c r="E53" s="9" t="s">
        <v>22</v>
      </c>
      <c r="F53" s="9" t="s">
        <v>94</v>
      </c>
      <c r="G53" s="9" t="s">
        <v>83</v>
      </c>
      <c r="H53" s="9" t="s">
        <v>25</v>
      </c>
      <c r="I53" s="9" t="s">
        <v>7</v>
      </c>
      <c r="J53" s="9" t="s">
        <v>22</v>
      </c>
      <c r="K53" s="9" t="s">
        <v>99</v>
      </c>
      <c r="L53" s="9"/>
      <c r="M53" s="10" t="s">
        <v>32</v>
      </c>
      <c r="N53" s="36">
        <f>' Прил 4    март 2015)'!F142</f>
        <v>0</v>
      </c>
      <c r="O53" s="36">
        <f>' Прил 4    март 2015)'!G142</f>
        <v>0</v>
      </c>
      <c r="P53" s="36">
        <f>' Прил 4    март 2015)'!H142</f>
        <v>0</v>
      </c>
      <c r="Q53" s="36">
        <f>' Прил 4    март 2015)'!I142</f>
        <v>398.82</v>
      </c>
      <c r="R53" s="36">
        <f>' Прил 4    март 2015)'!J142</f>
        <v>31</v>
      </c>
    </row>
  </sheetData>
  <sheetProtection/>
  <mergeCells count="31">
    <mergeCell ref="C33:C35"/>
    <mergeCell ref="C45:C46"/>
    <mergeCell ref="A24:A27"/>
    <mergeCell ref="C5:C6"/>
    <mergeCell ref="C19:C21"/>
    <mergeCell ref="B11:B13"/>
    <mergeCell ref="M1:R2"/>
    <mergeCell ref="B41:B43"/>
    <mergeCell ref="A19:B21"/>
    <mergeCell ref="B7:B10"/>
    <mergeCell ref="A7:A10"/>
    <mergeCell ref="M5:R5"/>
    <mergeCell ref="C30:C32"/>
    <mergeCell ref="M3:R3"/>
    <mergeCell ref="A41:A43"/>
    <mergeCell ref="B24:B27"/>
    <mergeCell ref="A50:A51"/>
    <mergeCell ref="B50:B51"/>
    <mergeCell ref="A33:A35"/>
    <mergeCell ref="B33:B35"/>
    <mergeCell ref="A45:A46"/>
    <mergeCell ref="A30:A32"/>
    <mergeCell ref="B45:B46"/>
    <mergeCell ref="B4:R4"/>
    <mergeCell ref="A5:A6"/>
    <mergeCell ref="B5:B6"/>
    <mergeCell ref="D5:D6"/>
    <mergeCell ref="A11:A13"/>
    <mergeCell ref="B30:B32"/>
    <mergeCell ref="H5:L5"/>
    <mergeCell ref="E5:G5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42" r:id="rId1"/>
  <rowBreaks count="1" manualBreakCount="1">
    <brk id="2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tabSelected="1" view="pageBreakPreview" zoomScale="60" zoomScaleNormal="60" zoomScalePageLayoutView="0" workbookViewId="0" topLeftCell="A1">
      <selection activeCell="I6" sqref="I6"/>
    </sheetView>
  </sheetViews>
  <sheetFormatPr defaultColWidth="9.140625" defaultRowHeight="15"/>
  <cols>
    <col min="1" max="1" width="4.7109375" style="0" customWidth="1"/>
    <col min="2" max="2" width="39.28125" style="0" customWidth="1"/>
    <col min="3" max="3" width="40.140625" style="0" customWidth="1"/>
    <col min="4" max="4" width="49.00390625" style="0" customWidth="1"/>
    <col min="5" max="5" width="16.140625" style="0" customWidth="1"/>
    <col min="6" max="6" width="18.28125" style="30" customWidth="1"/>
    <col min="7" max="7" width="16.28125" style="30" customWidth="1"/>
    <col min="8" max="8" width="19.421875" style="30" customWidth="1"/>
    <col min="9" max="10" width="17.00390625" style="30" customWidth="1"/>
    <col min="11" max="11" width="17.57421875" style="0" customWidth="1"/>
    <col min="12" max="12" width="17.421875" style="0" customWidth="1"/>
    <col min="13" max="13" width="15.140625" style="0" customWidth="1"/>
    <col min="14" max="14" width="10.421875" style="0" bestFit="1" customWidth="1"/>
  </cols>
  <sheetData>
    <row r="1" spans="5:10" ht="105.75" customHeight="1">
      <c r="E1" s="151" t="s">
        <v>149</v>
      </c>
      <c r="F1" s="151"/>
      <c r="G1" s="151"/>
      <c r="H1" s="151"/>
      <c r="I1" s="151"/>
      <c r="J1" s="151"/>
    </row>
    <row r="2" spans="2:10" ht="24.75" customHeight="1">
      <c r="B2" s="12"/>
      <c r="C2" s="12"/>
      <c r="D2" s="12"/>
      <c r="E2" s="152" t="s">
        <v>111</v>
      </c>
      <c r="F2" s="152"/>
      <c r="G2" s="152"/>
      <c r="H2" s="152"/>
      <c r="I2" s="152"/>
      <c r="J2" s="152"/>
    </row>
    <row r="3" spans="2:10" ht="20.25">
      <c r="B3" s="153" t="s">
        <v>9</v>
      </c>
      <c r="C3" s="153"/>
      <c r="D3" s="153"/>
      <c r="E3" s="153"/>
      <c r="F3" s="153"/>
      <c r="G3" s="153"/>
      <c r="H3" s="153"/>
      <c r="I3" s="153"/>
      <c r="J3" s="153"/>
    </row>
    <row r="4" spans="1:10" ht="20.25">
      <c r="A4" s="95" t="s">
        <v>10</v>
      </c>
      <c r="B4" s="147" t="s">
        <v>11</v>
      </c>
      <c r="C4" s="154" t="s">
        <v>12</v>
      </c>
      <c r="D4" s="147" t="s">
        <v>100</v>
      </c>
      <c r="E4" s="147" t="s">
        <v>101</v>
      </c>
      <c r="F4" s="147"/>
      <c r="G4" s="147"/>
      <c r="H4" s="147"/>
      <c r="I4" s="147"/>
      <c r="J4" s="147"/>
    </row>
    <row r="5" spans="1:10" ht="170.25" customHeight="1">
      <c r="A5" s="95"/>
      <c r="B5" s="147"/>
      <c r="C5" s="155"/>
      <c r="D5" s="147"/>
      <c r="E5" s="22">
        <v>2013</v>
      </c>
      <c r="F5" s="22">
        <v>2014</v>
      </c>
      <c r="G5" s="22">
        <v>2015</v>
      </c>
      <c r="H5" s="22">
        <v>2016</v>
      </c>
      <c r="I5" s="22">
        <v>2017</v>
      </c>
      <c r="J5" s="22">
        <v>2018</v>
      </c>
    </row>
    <row r="6" spans="1:11" ht="22.5">
      <c r="A6" s="128"/>
      <c r="B6" s="148" t="s">
        <v>19</v>
      </c>
      <c r="C6" s="148" t="s">
        <v>20</v>
      </c>
      <c r="D6" s="76" t="s">
        <v>21</v>
      </c>
      <c r="E6" s="77">
        <f>E7+E9+E10</f>
        <v>0</v>
      </c>
      <c r="F6" s="77">
        <f>F7+F8+F9+F10</f>
        <v>427943.7424</v>
      </c>
      <c r="G6" s="77">
        <f>G7+G8+G9+G10</f>
        <v>393000.045</v>
      </c>
      <c r="H6" s="77">
        <f>H7+H8+H9+H10</f>
        <v>417196.87100000004</v>
      </c>
      <c r="I6" s="162">
        <f>I7+I8+I9+I10</f>
        <v>491874.435</v>
      </c>
      <c r="J6" s="77">
        <f>J7+J8+J9+J10</f>
        <v>356020.5889999999</v>
      </c>
      <c r="K6" s="31">
        <f>F6+G6+H6+I6+J6</f>
        <v>2086035.6824</v>
      </c>
    </row>
    <row r="7" spans="1:12" ht="67.5">
      <c r="A7" s="128"/>
      <c r="B7" s="149"/>
      <c r="C7" s="149"/>
      <c r="D7" s="78" t="s">
        <v>137</v>
      </c>
      <c r="E7" s="77">
        <v>0</v>
      </c>
      <c r="F7" s="77">
        <f aca="true" t="shared" si="0" ref="F7:H10">F12+F42+F57+F102+F132</f>
        <v>114470.07240000002</v>
      </c>
      <c r="G7" s="77">
        <f t="shared" si="0"/>
        <v>174802.552</v>
      </c>
      <c r="H7" s="77">
        <f t="shared" si="0"/>
        <v>192819.307</v>
      </c>
      <c r="I7" s="77">
        <f aca="true" t="shared" si="1" ref="I7:J10">I12+I42+I57+I102+I132</f>
        <v>58454.795</v>
      </c>
      <c r="J7" s="77">
        <f t="shared" si="1"/>
        <v>158706.989</v>
      </c>
      <c r="K7" s="31">
        <f aca="true" t="shared" si="2" ref="K7:K15">SUM(E7:J7)</f>
        <v>699253.7154000001</v>
      </c>
      <c r="L7" s="68">
        <f>K7+K8+K9+K10</f>
        <v>2086035.6824</v>
      </c>
    </row>
    <row r="8" spans="1:11" ht="67.5">
      <c r="A8" s="128"/>
      <c r="B8" s="149"/>
      <c r="C8" s="149"/>
      <c r="D8" s="79" t="s">
        <v>103</v>
      </c>
      <c r="E8" s="77">
        <v>0</v>
      </c>
      <c r="F8" s="77">
        <f t="shared" si="0"/>
        <v>22913.36</v>
      </c>
      <c r="G8" s="77">
        <f t="shared" si="0"/>
        <v>440.22</v>
      </c>
      <c r="H8" s="77">
        <f t="shared" si="0"/>
        <v>3316.825</v>
      </c>
      <c r="I8" s="77">
        <f t="shared" si="1"/>
        <v>3552.58</v>
      </c>
      <c r="J8" s="77">
        <f t="shared" si="1"/>
        <v>0</v>
      </c>
      <c r="K8" s="31">
        <f t="shared" si="2"/>
        <v>30222.985</v>
      </c>
    </row>
    <row r="9" spans="1:11" ht="78" customHeight="1">
      <c r="A9" s="128"/>
      <c r="B9" s="149"/>
      <c r="C9" s="149"/>
      <c r="D9" s="78" t="s">
        <v>104</v>
      </c>
      <c r="E9" s="77">
        <v>0</v>
      </c>
      <c r="F9" s="77">
        <f t="shared" si="0"/>
        <v>287814.31</v>
      </c>
      <c r="G9" s="77">
        <f t="shared" si="0"/>
        <v>215720.57299999997</v>
      </c>
      <c r="H9" s="77">
        <f t="shared" si="0"/>
        <v>214759.239</v>
      </c>
      <c r="I9" s="77">
        <f t="shared" si="1"/>
        <v>429867.06</v>
      </c>
      <c r="J9" s="77">
        <f t="shared" si="1"/>
        <v>194703.59999999995</v>
      </c>
      <c r="K9" s="31">
        <f t="shared" si="2"/>
        <v>1342864.782</v>
      </c>
    </row>
    <row r="10" spans="1:11" ht="22.5">
      <c r="A10" s="128"/>
      <c r="B10" s="150"/>
      <c r="C10" s="150"/>
      <c r="D10" s="76" t="s">
        <v>105</v>
      </c>
      <c r="E10" s="77">
        <v>0</v>
      </c>
      <c r="F10" s="77">
        <f t="shared" si="0"/>
        <v>2746</v>
      </c>
      <c r="G10" s="77">
        <f t="shared" si="0"/>
        <v>2036.7</v>
      </c>
      <c r="H10" s="77">
        <f t="shared" si="0"/>
        <v>6301.5</v>
      </c>
      <c r="I10" s="77">
        <f t="shared" si="1"/>
        <v>0</v>
      </c>
      <c r="J10" s="77">
        <f t="shared" si="1"/>
        <v>2610</v>
      </c>
      <c r="K10" s="31">
        <f t="shared" si="2"/>
        <v>13694.2</v>
      </c>
    </row>
    <row r="11" spans="1:14" ht="20.25">
      <c r="A11" s="118">
        <v>1</v>
      </c>
      <c r="B11" s="132" t="s">
        <v>147</v>
      </c>
      <c r="C11" s="132" t="s">
        <v>106</v>
      </c>
      <c r="D11" s="38" t="s">
        <v>21</v>
      </c>
      <c r="E11" s="39">
        <f>E12+E14+E15</f>
        <v>0</v>
      </c>
      <c r="F11" s="39">
        <f>F12+F13+F14+F15</f>
        <v>33575.7224</v>
      </c>
      <c r="G11" s="39">
        <f>G12+G14+G15+G13</f>
        <v>35027.432</v>
      </c>
      <c r="H11" s="39">
        <f>H12+H13+H14+H15</f>
        <v>34667.566000000006</v>
      </c>
      <c r="I11" s="160">
        <f>I12+I13+I14+I15</f>
        <v>45089.44</v>
      </c>
      <c r="J11" s="39">
        <f>J12+J13+J14+J15</f>
        <v>31694.703999999998</v>
      </c>
      <c r="K11" s="31">
        <f t="shared" si="2"/>
        <v>180054.8644</v>
      </c>
      <c r="L11" s="68">
        <f>H11+H37</f>
        <v>39236.868</v>
      </c>
      <c r="M11" s="68"/>
      <c r="N11" s="68"/>
    </row>
    <row r="12" spans="1:11" ht="43.5" customHeight="1">
      <c r="A12" s="119"/>
      <c r="B12" s="133"/>
      <c r="C12" s="133"/>
      <c r="D12" s="63" t="s">
        <v>102</v>
      </c>
      <c r="E12" s="39">
        <v>0</v>
      </c>
      <c r="F12" s="39">
        <f aca="true" t="shared" si="3" ref="F12:J14">F17+F22+F27+F32+F37</f>
        <v>27241.8524</v>
      </c>
      <c r="G12" s="39">
        <f t="shared" si="3"/>
        <v>28594.782</v>
      </c>
      <c r="H12" s="39">
        <f t="shared" si="3"/>
        <v>33977.052</v>
      </c>
      <c r="I12" s="39">
        <f t="shared" si="3"/>
        <v>29064.39</v>
      </c>
      <c r="J12" s="39">
        <f t="shared" si="3"/>
        <v>31623.703999999998</v>
      </c>
      <c r="K12" s="31">
        <f t="shared" si="2"/>
        <v>150501.7804</v>
      </c>
    </row>
    <row r="13" spans="1:11" ht="69.75" customHeight="1">
      <c r="A13" s="119"/>
      <c r="B13" s="133"/>
      <c r="C13" s="133"/>
      <c r="D13" s="63" t="s">
        <v>103</v>
      </c>
      <c r="E13" s="39">
        <v>0</v>
      </c>
      <c r="F13" s="39">
        <f t="shared" si="3"/>
        <v>2053.3599999999997</v>
      </c>
      <c r="G13" s="39">
        <f t="shared" si="3"/>
        <v>440.22</v>
      </c>
      <c r="H13" s="39">
        <f t="shared" si="3"/>
        <v>619.514</v>
      </c>
      <c r="I13" s="39">
        <f t="shared" si="3"/>
        <v>1552.58</v>
      </c>
      <c r="J13" s="39">
        <f t="shared" si="3"/>
        <v>0</v>
      </c>
      <c r="K13" s="31">
        <f t="shared" si="2"/>
        <v>4665.674</v>
      </c>
    </row>
    <row r="14" spans="1:11" ht="69" customHeight="1">
      <c r="A14" s="119"/>
      <c r="B14" s="133"/>
      <c r="C14" s="133"/>
      <c r="D14" s="63" t="s">
        <v>104</v>
      </c>
      <c r="E14" s="39">
        <v>0</v>
      </c>
      <c r="F14" s="39">
        <f t="shared" si="3"/>
        <v>4280.51</v>
      </c>
      <c r="G14" s="39">
        <f t="shared" si="3"/>
        <v>5992.43</v>
      </c>
      <c r="H14" s="39">
        <f t="shared" si="3"/>
        <v>71</v>
      </c>
      <c r="I14" s="39">
        <f t="shared" si="3"/>
        <v>14472.47</v>
      </c>
      <c r="J14" s="39">
        <f t="shared" si="3"/>
        <v>71</v>
      </c>
      <c r="K14" s="31">
        <f t="shared" si="2"/>
        <v>24887.41</v>
      </c>
    </row>
    <row r="15" spans="1:11" ht="20.25">
      <c r="A15" s="120"/>
      <c r="B15" s="134"/>
      <c r="C15" s="134"/>
      <c r="D15" s="38" t="s">
        <v>105</v>
      </c>
      <c r="E15" s="39">
        <v>0</v>
      </c>
      <c r="F15" s="39">
        <f>F20+F30+F35+F40</f>
        <v>0</v>
      </c>
      <c r="G15" s="39">
        <f>G20+G30+G35+G40</f>
        <v>0</v>
      </c>
      <c r="H15" s="39">
        <f>H20+H30+H35+H40</f>
        <v>0</v>
      </c>
      <c r="I15" s="39">
        <f>I20+I30+I35+I40</f>
        <v>0</v>
      </c>
      <c r="J15" s="39">
        <f>J20+J30+J35+J40</f>
        <v>0</v>
      </c>
      <c r="K15" s="31">
        <f t="shared" si="2"/>
        <v>0</v>
      </c>
    </row>
    <row r="16" spans="1:10" ht="20.25" customHeight="1">
      <c r="A16" s="135"/>
      <c r="B16" s="129" t="s">
        <v>107</v>
      </c>
      <c r="C16" s="129" t="s">
        <v>138</v>
      </c>
      <c r="D16" s="42" t="s">
        <v>21</v>
      </c>
      <c r="E16" s="39">
        <f>E17+E19+E20</f>
        <v>0</v>
      </c>
      <c r="F16" s="39">
        <f>F17+F19+F20</f>
        <v>18289.1524</v>
      </c>
      <c r="G16" s="39">
        <f>G17+G19+G20+G18</f>
        <v>22168.983</v>
      </c>
      <c r="H16" s="39">
        <f>H17+H19+H18+H20</f>
        <v>20322.383</v>
      </c>
      <c r="I16" s="160">
        <f>I17+I19+I18+I20</f>
        <v>29370.909999999996</v>
      </c>
      <c r="J16" s="39">
        <f>J17+J19+J18+J20</f>
        <v>19055.317</v>
      </c>
    </row>
    <row r="17" spans="1:10" ht="40.5">
      <c r="A17" s="136"/>
      <c r="B17" s="130"/>
      <c r="C17" s="130"/>
      <c r="D17" s="40" t="s">
        <v>102</v>
      </c>
      <c r="E17" s="41">
        <v>0</v>
      </c>
      <c r="F17" s="41">
        <f>3564.4+964.8+10971.5+406.3424</f>
        <v>15907.0424</v>
      </c>
      <c r="G17" s="41">
        <f>15344.47+79.16+150+200+299.923</f>
        <v>16073.553</v>
      </c>
      <c r="H17" s="41">
        <f>19753.683+314.8+203.9</f>
        <v>20272.383</v>
      </c>
      <c r="I17" s="92">
        <v>26438.96</v>
      </c>
      <c r="J17" s="41">
        <v>19055.317</v>
      </c>
    </row>
    <row r="18" spans="1:10" ht="60.75">
      <c r="A18" s="136"/>
      <c r="B18" s="130"/>
      <c r="C18" s="130"/>
      <c r="D18" s="40" t="s">
        <v>103</v>
      </c>
      <c r="E18" s="41">
        <v>0</v>
      </c>
      <c r="F18" s="41">
        <f>100+700+700</f>
        <v>1500</v>
      </c>
      <c r="G18" s="41">
        <f>100+247</f>
        <v>347</v>
      </c>
      <c r="H18" s="41">
        <v>50</v>
      </c>
      <c r="I18" s="92">
        <v>1552.58</v>
      </c>
      <c r="J18" s="41">
        <v>0</v>
      </c>
    </row>
    <row r="19" spans="1:10" ht="60.75" customHeight="1">
      <c r="A19" s="136"/>
      <c r="B19" s="130"/>
      <c r="C19" s="130"/>
      <c r="D19" s="40" t="s">
        <v>104</v>
      </c>
      <c r="E19" s="41">
        <v>0</v>
      </c>
      <c r="F19" s="41">
        <f>130+1177.11+1075</f>
        <v>2382.1099999999997</v>
      </c>
      <c r="G19" s="41">
        <f>4210.8+1537.63</f>
        <v>5748.43</v>
      </c>
      <c r="H19" s="41">
        <v>0</v>
      </c>
      <c r="I19" s="92">
        <v>1379.37</v>
      </c>
      <c r="J19" s="41">
        <v>0</v>
      </c>
    </row>
    <row r="20" spans="1:10" ht="27" customHeight="1">
      <c r="A20" s="140"/>
      <c r="B20" s="131"/>
      <c r="C20" s="131"/>
      <c r="D20" s="42" t="s">
        <v>105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</row>
    <row r="21" spans="1:10" ht="20.25">
      <c r="A21" s="144"/>
      <c r="B21" s="129" t="s">
        <v>107</v>
      </c>
      <c r="C21" s="129" t="s">
        <v>51</v>
      </c>
      <c r="D21" s="42" t="s">
        <v>21</v>
      </c>
      <c r="E21" s="39">
        <f aca="true" t="shared" si="4" ref="E21:J21">E22+E24+E25</f>
        <v>0</v>
      </c>
      <c r="F21" s="39">
        <f t="shared" si="4"/>
        <v>301</v>
      </c>
      <c r="G21" s="39">
        <f>G22+G24+G25+G23</f>
        <v>230</v>
      </c>
      <c r="H21" s="39">
        <f>H22+H24+H23+H25</f>
        <v>301</v>
      </c>
      <c r="I21" s="160">
        <f t="shared" si="4"/>
        <v>478.33</v>
      </c>
      <c r="J21" s="39">
        <f t="shared" si="4"/>
        <v>301</v>
      </c>
    </row>
    <row r="22" spans="1:10" ht="48.75" customHeight="1">
      <c r="A22" s="145"/>
      <c r="B22" s="130"/>
      <c r="C22" s="130"/>
      <c r="D22" s="40" t="s">
        <v>102</v>
      </c>
      <c r="E22" s="41">
        <v>0</v>
      </c>
      <c r="F22" s="41">
        <v>230</v>
      </c>
      <c r="G22" s="41">
        <v>230</v>
      </c>
      <c r="H22" s="41">
        <v>230</v>
      </c>
      <c r="I22" s="92">
        <v>428.33</v>
      </c>
      <c r="J22" s="41">
        <v>230</v>
      </c>
    </row>
    <row r="23" spans="1:10" ht="60" customHeight="1">
      <c r="A23" s="145"/>
      <c r="B23" s="130"/>
      <c r="C23" s="130"/>
      <c r="D23" s="40" t="s">
        <v>103</v>
      </c>
      <c r="E23" s="41">
        <v>0</v>
      </c>
      <c r="F23" s="41">
        <v>53.36</v>
      </c>
      <c r="G23" s="41">
        <v>0</v>
      </c>
      <c r="H23" s="41">
        <v>0</v>
      </c>
      <c r="I23" s="92">
        <v>0</v>
      </c>
      <c r="J23" s="41">
        <v>0</v>
      </c>
    </row>
    <row r="24" spans="1:10" ht="62.25" customHeight="1">
      <c r="A24" s="145"/>
      <c r="B24" s="130"/>
      <c r="C24" s="130"/>
      <c r="D24" s="40" t="s">
        <v>104</v>
      </c>
      <c r="E24" s="41">
        <v>0</v>
      </c>
      <c r="F24" s="41">
        <v>71</v>
      </c>
      <c r="G24" s="41">
        <v>0</v>
      </c>
      <c r="H24" s="41">
        <v>71</v>
      </c>
      <c r="I24" s="92">
        <v>50</v>
      </c>
      <c r="J24" s="41">
        <v>71</v>
      </c>
    </row>
    <row r="25" spans="1:10" ht="20.25">
      <c r="A25" s="146"/>
      <c r="B25" s="131"/>
      <c r="C25" s="131"/>
      <c r="D25" s="42" t="s">
        <v>105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</row>
    <row r="26" spans="2:10" ht="20.25">
      <c r="B26" s="129" t="s">
        <v>107</v>
      </c>
      <c r="C26" s="129" t="s">
        <v>114</v>
      </c>
      <c r="D26" s="42" t="s">
        <v>21</v>
      </c>
      <c r="E26" s="39">
        <f>E27+E29+E30</f>
        <v>0</v>
      </c>
      <c r="F26" s="39">
        <f>F27+F29+F30</f>
        <v>8383.4</v>
      </c>
      <c r="G26" s="39">
        <f>G27+G29+G30+G28</f>
        <v>7167.549000000001</v>
      </c>
      <c r="H26" s="39">
        <f>H27+H29+H28+H30</f>
        <v>9075.642</v>
      </c>
      <c r="I26" s="93">
        <f>I27+I29+I28+I30</f>
        <v>11114.14</v>
      </c>
      <c r="J26" s="39">
        <f>J27+J29+J28+J30</f>
        <v>8294.351</v>
      </c>
    </row>
    <row r="27" spans="2:10" ht="40.5">
      <c r="B27" s="130"/>
      <c r="C27" s="130"/>
      <c r="D27" s="62" t="s">
        <v>102</v>
      </c>
      <c r="E27" s="41">
        <v>0</v>
      </c>
      <c r="F27" s="41">
        <f>672+6063+65</f>
        <v>6800</v>
      </c>
      <c r="G27" s="41">
        <f>6910.14+150+14.189</f>
        <v>7074.329000000001</v>
      </c>
      <c r="H27" s="41">
        <f>428.91+6499.792+1320.204+200+134.431-77.209</f>
        <v>8506.128</v>
      </c>
      <c r="I27" s="92">
        <v>897.98</v>
      </c>
      <c r="J27" s="41">
        <v>8294.351</v>
      </c>
    </row>
    <row r="28" spans="2:10" ht="60.75">
      <c r="B28" s="130"/>
      <c r="C28" s="130"/>
      <c r="D28" s="40" t="s">
        <v>103</v>
      </c>
      <c r="E28" s="41">
        <v>0</v>
      </c>
      <c r="F28" s="41">
        <v>500</v>
      </c>
      <c r="G28" s="41">
        <f>88.02+5.2</f>
        <v>93.22</v>
      </c>
      <c r="H28" s="41">
        <f>45+519.814+4.7</f>
        <v>569.514</v>
      </c>
      <c r="I28" s="92">
        <v>0</v>
      </c>
      <c r="J28" s="41">
        <v>0</v>
      </c>
    </row>
    <row r="29" spans="2:10" ht="60.75">
      <c r="B29" s="130"/>
      <c r="C29" s="130"/>
      <c r="D29" s="62" t="s">
        <v>104</v>
      </c>
      <c r="E29" s="41">
        <v>0</v>
      </c>
      <c r="F29" s="41">
        <f>585.4+558+340+100</f>
        <v>1583.4</v>
      </c>
      <c r="G29" s="41">
        <v>0</v>
      </c>
      <c r="H29" s="41">
        <v>0</v>
      </c>
      <c r="I29" s="92">
        <v>10216.16</v>
      </c>
      <c r="J29" s="41">
        <v>0</v>
      </c>
    </row>
    <row r="30" spans="2:10" ht="20.25">
      <c r="B30" s="131"/>
      <c r="C30" s="131"/>
      <c r="D30" s="42" t="s">
        <v>105</v>
      </c>
      <c r="E30" s="42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</row>
    <row r="31" spans="1:10" ht="20.25" customHeight="1">
      <c r="A31" s="135"/>
      <c r="B31" s="129" t="s">
        <v>107</v>
      </c>
      <c r="C31" s="129" t="s">
        <v>125</v>
      </c>
      <c r="D31" s="42" t="s">
        <v>21</v>
      </c>
      <c r="E31" s="39">
        <v>0</v>
      </c>
      <c r="F31" s="39">
        <v>0</v>
      </c>
      <c r="G31" s="39">
        <f>G32+G33+G34+G35</f>
        <v>909.76</v>
      </c>
      <c r="H31" s="39">
        <f>H32+H33+H34+H35</f>
        <v>399.239</v>
      </c>
      <c r="I31" s="93">
        <f>I32+I33+I34+I35</f>
        <v>132.03</v>
      </c>
      <c r="J31" s="39">
        <f>J32+J33+J34+J35</f>
        <v>0</v>
      </c>
    </row>
    <row r="32" spans="1:10" ht="40.5">
      <c r="A32" s="136"/>
      <c r="B32" s="130"/>
      <c r="C32" s="130"/>
      <c r="D32" s="40" t="s">
        <v>102</v>
      </c>
      <c r="E32" s="41">
        <v>0</v>
      </c>
      <c r="F32" s="41">
        <v>0</v>
      </c>
      <c r="G32" s="41">
        <v>909.76</v>
      </c>
      <c r="H32" s="41">
        <v>399.239</v>
      </c>
      <c r="I32" s="92">
        <v>132.03</v>
      </c>
      <c r="J32" s="41">
        <v>0</v>
      </c>
    </row>
    <row r="33" spans="1:10" ht="60.75">
      <c r="A33" s="136"/>
      <c r="B33" s="130"/>
      <c r="C33" s="130"/>
      <c r="D33" s="40" t="s">
        <v>103</v>
      </c>
      <c r="E33" s="41">
        <v>0</v>
      </c>
      <c r="F33" s="41">
        <v>0</v>
      </c>
      <c r="G33" s="41">
        <v>0</v>
      </c>
      <c r="H33" s="41">
        <v>0</v>
      </c>
      <c r="I33" s="92">
        <v>0</v>
      </c>
      <c r="J33" s="41">
        <v>0</v>
      </c>
    </row>
    <row r="34" spans="1:10" ht="60.75">
      <c r="A34" s="136"/>
      <c r="B34" s="130"/>
      <c r="C34" s="130"/>
      <c r="D34" s="40" t="s">
        <v>104</v>
      </c>
      <c r="E34" s="41">
        <v>0</v>
      </c>
      <c r="F34" s="41">
        <v>0</v>
      </c>
      <c r="G34" s="41">
        <v>0</v>
      </c>
      <c r="H34" s="41">
        <v>0</v>
      </c>
      <c r="I34" s="92">
        <v>0</v>
      </c>
      <c r="J34" s="41">
        <v>0</v>
      </c>
    </row>
    <row r="35" spans="1:10" ht="20.25">
      <c r="A35" s="140"/>
      <c r="B35" s="131"/>
      <c r="C35" s="131"/>
      <c r="D35" s="42" t="s">
        <v>105</v>
      </c>
      <c r="E35" s="41">
        <v>0</v>
      </c>
      <c r="F35" s="41">
        <v>0</v>
      </c>
      <c r="G35" s="41">
        <v>0</v>
      </c>
      <c r="H35" s="41">
        <v>0</v>
      </c>
      <c r="I35" s="92">
        <v>0</v>
      </c>
      <c r="J35" s="41">
        <v>0</v>
      </c>
    </row>
    <row r="36" spans="1:10" ht="20.25" customHeight="1">
      <c r="A36" s="128"/>
      <c r="B36" s="129" t="s">
        <v>107</v>
      </c>
      <c r="C36" s="129" t="s">
        <v>113</v>
      </c>
      <c r="D36" s="42" t="s">
        <v>21</v>
      </c>
      <c r="E36" s="39">
        <f aca="true" t="shared" si="5" ref="E36:J36">E37+E39+E40</f>
        <v>0</v>
      </c>
      <c r="F36" s="39">
        <f t="shared" si="5"/>
        <v>4548.81</v>
      </c>
      <c r="G36" s="39">
        <f t="shared" si="5"/>
        <v>4551.14</v>
      </c>
      <c r="H36" s="39">
        <f t="shared" si="5"/>
        <v>4569.302</v>
      </c>
      <c r="I36" s="93">
        <f t="shared" si="5"/>
        <v>3994.0299999999997</v>
      </c>
      <c r="J36" s="39">
        <f t="shared" si="5"/>
        <v>4044.036</v>
      </c>
    </row>
    <row r="37" spans="1:10" ht="40.5">
      <c r="A37" s="128"/>
      <c r="B37" s="130"/>
      <c r="C37" s="130"/>
      <c r="D37" s="40" t="s">
        <v>102</v>
      </c>
      <c r="E37" s="41">
        <v>0</v>
      </c>
      <c r="F37" s="41">
        <f>4304.81</f>
        <v>4304.81</v>
      </c>
      <c r="G37" s="41">
        <f>3353.54+903.6+50</f>
        <v>4307.14</v>
      </c>
      <c r="H37" s="41">
        <v>4569.302</v>
      </c>
      <c r="I37" s="92">
        <v>1167.09</v>
      </c>
      <c r="J37" s="41">
        <v>4044.036</v>
      </c>
    </row>
    <row r="38" spans="1:10" ht="60.75">
      <c r="A38" s="128"/>
      <c r="B38" s="130"/>
      <c r="C38" s="130"/>
      <c r="D38" s="40" t="s">
        <v>103</v>
      </c>
      <c r="E38" s="41">
        <v>0</v>
      </c>
      <c r="F38" s="41">
        <v>0</v>
      </c>
      <c r="G38" s="41">
        <v>0</v>
      </c>
      <c r="H38" s="41">
        <v>0</v>
      </c>
      <c r="I38" s="92">
        <v>0</v>
      </c>
      <c r="J38" s="41">
        <v>0</v>
      </c>
    </row>
    <row r="39" spans="1:10" ht="60.75">
      <c r="A39" s="128"/>
      <c r="B39" s="130"/>
      <c r="C39" s="130"/>
      <c r="D39" s="40" t="s">
        <v>104</v>
      </c>
      <c r="E39" s="41">
        <v>0</v>
      </c>
      <c r="F39" s="41">
        <v>244</v>
      </c>
      <c r="G39" s="41">
        <v>244</v>
      </c>
      <c r="H39" s="41">
        <v>0</v>
      </c>
      <c r="I39" s="92">
        <v>2826.94</v>
      </c>
      <c r="J39" s="41">
        <v>0</v>
      </c>
    </row>
    <row r="40" spans="1:10" ht="20.25">
      <c r="A40" s="128"/>
      <c r="B40" s="131"/>
      <c r="C40" s="131"/>
      <c r="D40" s="42" t="s">
        <v>105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</row>
    <row r="41" spans="1:11" ht="20.25">
      <c r="A41" s="141">
        <v>2</v>
      </c>
      <c r="B41" s="132" t="s">
        <v>147</v>
      </c>
      <c r="C41" s="132" t="s">
        <v>108</v>
      </c>
      <c r="D41" s="38" t="s">
        <v>21</v>
      </c>
      <c r="E41" s="39">
        <f aca="true" t="shared" si="6" ref="E41:J41">E42+E44+E45</f>
        <v>0</v>
      </c>
      <c r="F41" s="39">
        <f>F42+F44+F45</f>
        <v>4866.51</v>
      </c>
      <c r="G41" s="39">
        <f t="shared" si="6"/>
        <v>4927.072999999999</v>
      </c>
      <c r="H41" s="39">
        <f>H42+H44+H45+H43</f>
        <v>6122.999</v>
      </c>
      <c r="I41" s="160">
        <f t="shared" si="6"/>
        <v>7208.91</v>
      </c>
      <c r="J41" s="39">
        <f t="shared" si="6"/>
        <v>4810.148999999999</v>
      </c>
      <c r="K41" s="31">
        <f aca="true" t="shared" si="7" ref="K41:K46">SUM(E41:J41)</f>
        <v>27935.640999999996</v>
      </c>
    </row>
    <row r="42" spans="1:11" ht="40.5">
      <c r="A42" s="142"/>
      <c r="B42" s="133"/>
      <c r="C42" s="133"/>
      <c r="D42" s="43" t="s">
        <v>102</v>
      </c>
      <c r="E42" s="39">
        <f aca="true" t="shared" si="8" ref="E42:J45">E47+E52</f>
        <v>0</v>
      </c>
      <c r="F42" s="39">
        <f>F47+F52</f>
        <v>4666.35</v>
      </c>
      <c r="G42" s="39">
        <f t="shared" si="8"/>
        <v>4571.95</v>
      </c>
      <c r="H42" s="39">
        <f t="shared" si="8"/>
        <v>5516.616</v>
      </c>
      <c r="I42" s="39">
        <f t="shared" si="8"/>
        <v>1984.3899999999999</v>
      </c>
      <c r="J42" s="39">
        <f t="shared" si="8"/>
        <v>4810.148999999999</v>
      </c>
      <c r="K42" s="31">
        <f t="shared" si="7"/>
        <v>21549.455</v>
      </c>
    </row>
    <row r="43" spans="1:11" ht="60.75">
      <c r="A43" s="142"/>
      <c r="B43" s="133"/>
      <c r="C43" s="133"/>
      <c r="D43" s="43" t="s">
        <v>103</v>
      </c>
      <c r="E43" s="39">
        <f t="shared" si="8"/>
        <v>0</v>
      </c>
      <c r="F43" s="39">
        <f>F48+F53</f>
        <v>0</v>
      </c>
      <c r="G43" s="39">
        <f t="shared" si="8"/>
        <v>0</v>
      </c>
      <c r="H43" s="39">
        <f t="shared" si="8"/>
        <v>0</v>
      </c>
      <c r="I43" s="39">
        <f t="shared" si="8"/>
        <v>0</v>
      </c>
      <c r="J43" s="39">
        <f t="shared" si="8"/>
        <v>0</v>
      </c>
      <c r="K43" s="31">
        <f t="shared" si="7"/>
        <v>0</v>
      </c>
    </row>
    <row r="44" spans="1:11" ht="60.75">
      <c r="A44" s="142"/>
      <c r="B44" s="133"/>
      <c r="C44" s="133"/>
      <c r="D44" s="43" t="s">
        <v>104</v>
      </c>
      <c r="E44" s="39">
        <f t="shared" si="8"/>
        <v>0</v>
      </c>
      <c r="F44" s="39">
        <f>F49+F54</f>
        <v>200.16</v>
      </c>
      <c r="G44" s="39">
        <f t="shared" si="8"/>
        <v>355.123</v>
      </c>
      <c r="H44" s="39">
        <f t="shared" si="8"/>
        <v>606.383</v>
      </c>
      <c r="I44" s="39">
        <f t="shared" si="8"/>
        <v>5224.52</v>
      </c>
      <c r="J44" s="39">
        <f t="shared" si="8"/>
        <v>0</v>
      </c>
      <c r="K44" s="31">
        <f t="shared" si="7"/>
        <v>6386.186000000001</v>
      </c>
    </row>
    <row r="45" spans="1:11" ht="20.25">
      <c r="A45" s="143"/>
      <c r="B45" s="134"/>
      <c r="C45" s="134"/>
      <c r="D45" s="38" t="s">
        <v>105</v>
      </c>
      <c r="E45" s="39">
        <f t="shared" si="8"/>
        <v>0</v>
      </c>
      <c r="F45" s="39">
        <f t="shared" si="8"/>
        <v>0</v>
      </c>
      <c r="G45" s="39">
        <f t="shared" si="8"/>
        <v>0</v>
      </c>
      <c r="H45" s="39">
        <f t="shared" si="8"/>
        <v>0</v>
      </c>
      <c r="I45" s="39">
        <f t="shared" si="8"/>
        <v>0</v>
      </c>
      <c r="J45" s="39">
        <f t="shared" si="8"/>
        <v>0</v>
      </c>
      <c r="K45" s="33">
        <f t="shared" si="7"/>
        <v>0</v>
      </c>
    </row>
    <row r="46" spans="1:11" ht="21">
      <c r="A46" s="135"/>
      <c r="B46" s="129" t="s">
        <v>107</v>
      </c>
      <c r="C46" s="129" t="s">
        <v>139</v>
      </c>
      <c r="D46" s="42" t="s">
        <v>21</v>
      </c>
      <c r="E46" s="39">
        <f aca="true" t="shared" si="9" ref="E46:J46">E47+E49+E50</f>
        <v>0</v>
      </c>
      <c r="F46" s="39">
        <f t="shared" si="9"/>
        <v>868.16</v>
      </c>
      <c r="G46" s="39">
        <f t="shared" si="9"/>
        <v>1050</v>
      </c>
      <c r="H46" s="39">
        <f>H47+H49+H50+H48</f>
        <v>792.732</v>
      </c>
      <c r="I46" s="93">
        <f t="shared" si="9"/>
        <v>1093</v>
      </c>
      <c r="J46" s="39">
        <f t="shared" si="9"/>
        <v>627.73</v>
      </c>
      <c r="K46" s="34">
        <f t="shared" si="7"/>
        <v>4431.621999999999</v>
      </c>
    </row>
    <row r="47" spans="1:10" ht="42">
      <c r="A47" s="136"/>
      <c r="B47" s="130"/>
      <c r="C47" s="130"/>
      <c r="D47" s="40" t="s">
        <v>102</v>
      </c>
      <c r="E47" s="41">
        <v>0</v>
      </c>
      <c r="F47" s="41">
        <v>868.16</v>
      </c>
      <c r="G47" s="41">
        <v>1050</v>
      </c>
      <c r="H47" s="41">
        <f>1062.48-269.748</f>
        <v>792.732</v>
      </c>
      <c r="I47" s="92">
        <v>1093</v>
      </c>
      <c r="J47" s="41">
        <v>627.73</v>
      </c>
    </row>
    <row r="48" spans="1:10" ht="63">
      <c r="A48" s="136"/>
      <c r="B48" s="130"/>
      <c r="C48" s="130"/>
      <c r="D48" s="40" t="s">
        <v>103</v>
      </c>
      <c r="E48" s="41">
        <v>0</v>
      </c>
      <c r="F48" s="41">
        <v>0</v>
      </c>
      <c r="G48" s="41">
        <v>0</v>
      </c>
      <c r="H48" s="41">
        <v>0</v>
      </c>
      <c r="I48" s="92">
        <v>0</v>
      </c>
      <c r="J48" s="41">
        <v>0</v>
      </c>
    </row>
    <row r="49" spans="1:10" ht="63">
      <c r="A49" s="136"/>
      <c r="B49" s="130"/>
      <c r="C49" s="130"/>
      <c r="D49" s="40" t="s">
        <v>104</v>
      </c>
      <c r="E49" s="41">
        <v>0</v>
      </c>
      <c r="F49" s="41">
        <v>0</v>
      </c>
      <c r="G49" s="41">
        <v>0</v>
      </c>
      <c r="H49" s="41">
        <v>0</v>
      </c>
      <c r="I49" s="92">
        <v>0</v>
      </c>
      <c r="J49" s="41">
        <v>0</v>
      </c>
    </row>
    <row r="50" spans="1:10" ht="21">
      <c r="A50" s="140"/>
      <c r="B50" s="131"/>
      <c r="C50" s="131"/>
      <c r="D50" s="42" t="s">
        <v>105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</row>
    <row r="51" spans="1:11" ht="21">
      <c r="A51" s="135"/>
      <c r="B51" s="129" t="s">
        <v>107</v>
      </c>
      <c r="C51" s="129" t="s">
        <v>63</v>
      </c>
      <c r="D51" s="42" t="s">
        <v>21</v>
      </c>
      <c r="E51" s="39">
        <f>E52+E54+E55</f>
        <v>0</v>
      </c>
      <c r="F51" s="39">
        <f>F52+F54+F55</f>
        <v>3998.35</v>
      </c>
      <c r="G51" s="39">
        <f>G52+G54+G55+G53</f>
        <v>3877.073</v>
      </c>
      <c r="H51" s="39">
        <f>H52+H54+H55+H53</f>
        <v>5330.267</v>
      </c>
      <c r="I51" s="93">
        <f>I52+I54+I55+I53</f>
        <v>6115.910000000001</v>
      </c>
      <c r="J51" s="39">
        <f>J52+J54+J55+J53</f>
        <v>4182.419</v>
      </c>
      <c r="K51" s="35">
        <f>SUM(E51:J51)</f>
        <v>23504.019</v>
      </c>
    </row>
    <row r="52" spans="1:10" ht="42">
      <c r="A52" s="136"/>
      <c r="B52" s="130"/>
      <c r="C52" s="130"/>
      <c r="D52" s="40" t="s">
        <v>102</v>
      </c>
      <c r="E52" s="41">
        <v>0</v>
      </c>
      <c r="F52" s="41">
        <v>3798.19</v>
      </c>
      <c r="G52" s="41">
        <v>3521.95</v>
      </c>
      <c r="H52" s="41">
        <f>4627.245+96.639</f>
        <v>4723.884</v>
      </c>
      <c r="I52" s="92">
        <v>891.39</v>
      </c>
      <c r="J52" s="41">
        <v>4182.419</v>
      </c>
    </row>
    <row r="53" spans="1:10" ht="63">
      <c r="A53" s="136"/>
      <c r="B53" s="130"/>
      <c r="C53" s="130"/>
      <c r="D53" s="40" t="s">
        <v>103</v>
      </c>
      <c r="E53" s="41">
        <v>0</v>
      </c>
      <c r="F53" s="41">
        <v>0</v>
      </c>
      <c r="G53" s="41">
        <v>0</v>
      </c>
      <c r="H53" s="41">
        <v>0</v>
      </c>
      <c r="I53" s="92">
        <v>0</v>
      </c>
      <c r="J53" s="41">
        <v>0</v>
      </c>
    </row>
    <row r="54" spans="1:10" ht="63">
      <c r="A54" s="136"/>
      <c r="B54" s="130"/>
      <c r="C54" s="130"/>
      <c r="D54" s="40" t="s">
        <v>104</v>
      </c>
      <c r="E54" s="41">
        <v>0</v>
      </c>
      <c r="F54" s="41">
        <v>200.16</v>
      </c>
      <c r="G54" s="41">
        <v>355.123</v>
      </c>
      <c r="H54" s="41">
        <v>606.383</v>
      </c>
      <c r="I54" s="92">
        <v>5224.52</v>
      </c>
      <c r="J54" s="41">
        <v>0</v>
      </c>
    </row>
    <row r="55" spans="1:10" ht="21">
      <c r="A55" s="140"/>
      <c r="B55" s="131"/>
      <c r="C55" s="131"/>
      <c r="D55" s="42" t="s">
        <v>105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</row>
    <row r="56" spans="1:11" ht="20.25">
      <c r="A56" s="124">
        <v>3</v>
      </c>
      <c r="B56" s="132" t="s">
        <v>147</v>
      </c>
      <c r="C56" s="132" t="s">
        <v>66</v>
      </c>
      <c r="D56" s="38" t="s">
        <v>21</v>
      </c>
      <c r="E56" s="39">
        <f>E57+E59+E60</f>
        <v>0</v>
      </c>
      <c r="F56" s="39">
        <f>F57+F58+F59+F60</f>
        <v>381657.86</v>
      </c>
      <c r="G56" s="39">
        <f>G57+G58+G59+G60</f>
        <v>345741.554</v>
      </c>
      <c r="H56" s="39">
        <f>H57+H58+H59+H60</f>
        <v>367518.417</v>
      </c>
      <c r="I56" s="160">
        <f>I57+I58+I59+I60</f>
        <v>431516.85000000003</v>
      </c>
      <c r="J56" s="39">
        <f>J57+J58+J59+J60</f>
        <v>312090.14599999995</v>
      </c>
      <c r="K56" s="31">
        <f>SUM(E56:J56)</f>
        <v>1838524.827</v>
      </c>
    </row>
    <row r="57" spans="1:11" ht="47.25" customHeight="1">
      <c r="A57" s="124"/>
      <c r="B57" s="133"/>
      <c r="C57" s="133"/>
      <c r="D57" s="63" t="s">
        <v>102</v>
      </c>
      <c r="E57" s="39">
        <v>0</v>
      </c>
      <c r="F57" s="39">
        <f aca="true" t="shared" si="10" ref="F57:J60">F62+F67+F72+F77+F82+F87+F97</f>
        <v>78083.42000000001</v>
      </c>
      <c r="G57" s="39">
        <f t="shared" si="10"/>
        <v>137203.144</v>
      </c>
      <c r="H57" s="39">
        <f t="shared" si="10"/>
        <v>148600.489</v>
      </c>
      <c r="I57" s="39">
        <f>I62+I67+I72+I77+I82+I87+I97+I91</f>
        <v>21916</v>
      </c>
      <c r="J57" s="39">
        <f t="shared" si="10"/>
        <v>118589.64600000001</v>
      </c>
      <c r="K57" s="31">
        <f>SUM(E57:J57)</f>
        <v>504392.699</v>
      </c>
    </row>
    <row r="58" spans="1:11" ht="69" customHeight="1">
      <c r="A58" s="124"/>
      <c r="B58" s="133"/>
      <c r="C58" s="133"/>
      <c r="D58" s="63" t="s">
        <v>103</v>
      </c>
      <c r="E58" s="39">
        <v>0</v>
      </c>
      <c r="F58" s="39">
        <f t="shared" si="10"/>
        <v>20860</v>
      </c>
      <c r="G58" s="39">
        <f t="shared" si="10"/>
        <v>0</v>
      </c>
      <c r="H58" s="39">
        <f t="shared" si="10"/>
        <v>2597.3109999999997</v>
      </c>
      <c r="I58" s="39">
        <f t="shared" si="10"/>
        <v>2000</v>
      </c>
      <c r="J58" s="39">
        <f t="shared" si="10"/>
        <v>0</v>
      </c>
      <c r="K58" s="31">
        <f>SUM(E58:J58)</f>
        <v>25457.311</v>
      </c>
    </row>
    <row r="59" spans="1:11" ht="66" customHeight="1">
      <c r="A59" s="124"/>
      <c r="B59" s="133"/>
      <c r="C59" s="133"/>
      <c r="D59" s="63" t="s">
        <v>104</v>
      </c>
      <c r="E59" s="39">
        <v>0</v>
      </c>
      <c r="F59" s="39">
        <f t="shared" si="10"/>
        <v>282714.44</v>
      </c>
      <c r="G59" s="39">
        <f t="shared" si="10"/>
        <v>208538.41</v>
      </c>
      <c r="H59" s="39">
        <f t="shared" si="10"/>
        <v>212629.117</v>
      </c>
      <c r="I59" s="93">
        <f t="shared" si="10"/>
        <v>407600.85000000003</v>
      </c>
      <c r="J59" s="39">
        <f t="shared" si="10"/>
        <v>193500.49999999997</v>
      </c>
      <c r="K59" s="31">
        <f>SUM(E59:J59)</f>
        <v>1304983.317</v>
      </c>
    </row>
    <row r="60" spans="1:11" ht="20.25">
      <c r="A60" s="124"/>
      <c r="B60" s="134"/>
      <c r="C60" s="134"/>
      <c r="D60" s="64" t="s">
        <v>105</v>
      </c>
      <c r="E60" s="39">
        <v>0</v>
      </c>
      <c r="F60" s="39">
        <f t="shared" si="10"/>
        <v>0</v>
      </c>
      <c r="G60" s="39">
        <f t="shared" si="10"/>
        <v>0</v>
      </c>
      <c r="H60" s="39">
        <f t="shared" si="10"/>
        <v>3691.5</v>
      </c>
      <c r="I60" s="39">
        <f t="shared" si="10"/>
        <v>0</v>
      </c>
      <c r="J60" s="39">
        <f t="shared" si="10"/>
        <v>0</v>
      </c>
      <c r="K60" s="31">
        <f>SUM(E60:J60)</f>
        <v>3691.5</v>
      </c>
    </row>
    <row r="61" spans="1:10" ht="21">
      <c r="A61" s="128"/>
      <c r="B61" s="129" t="s">
        <v>107</v>
      </c>
      <c r="C61" s="137" t="s">
        <v>69</v>
      </c>
      <c r="D61" s="42" t="s">
        <v>21</v>
      </c>
      <c r="E61" s="45">
        <f>E62+E64+E65</f>
        <v>0</v>
      </c>
      <c r="F61" s="45">
        <f>F62+F64+F65</f>
        <v>65417.22</v>
      </c>
      <c r="G61" s="45">
        <f>G62+G64+G65</f>
        <v>39773.99</v>
      </c>
      <c r="H61" s="45">
        <f>H62+H64+H65+H63</f>
        <v>76876.602</v>
      </c>
      <c r="I61" s="159">
        <f>I62+I64+I65+I63</f>
        <v>86820.63</v>
      </c>
      <c r="J61" s="45">
        <f>J62+J64+J65+J63</f>
        <v>90832.701</v>
      </c>
    </row>
    <row r="62" spans="1:10" ht="42">
      <c r="A62" s="128"/>
      <c r="B62" s="130"/>
      <c r="C62" s="138"/>
      <c r="D62" s="40" t="s">
        <v>102</v>
      </c>
      <c r="E62" s="41">
        <v>0</v>
      </c>
      <c r="F62" s="41">
        <f>10458.2+146+131+80</f>
        <v>10815.2</v>
      </c>
      <c r="G62" s="41">
        <v>27307.98</v>
      </c>
      <c r="H62" s="41">
        <v>29172.562</v>
      </c>
      <c r="I62" s="92">
        <v>1405.69</v>
      </c>
      <c r="J62" s="41">
        <v>36522.001</v>
      </c>
    </row>
    <row r="63" spans="1:10" ht="63">
      <c r="A63" s="128"/>
      <c r="B63" s="130"/>
      <c r="C63" s="138"/>
      <c r="D63" s="40" t="s">
        <v>103</v>
      </c>
      <c r="E63" s="41">
        <v>0</v>
      </c>
      <c r="F63" s="41">
        <v>0</v>
      </c>
      <c r="G63" s="41">
        <v>0</v>
      </c>
      <c r="H63" s="41">
        <v>0</v>
      </c>
      <c r="I63" s="92">
        <v>0</v>
      </c>
      <c r="J63" s="41">
        <v>0</v>
      </c>
    </row>
    <row r="64" spans="1:10" ht="63">
      <c r="A64" s="128"/>
      <c r="B64" s="130"/>
      <c r="C64" s="138"/>
      <c r="D64" s="40" t="s">
        <v>104</v>
      </c>
      <c r="E64" s="41">
        <v>0</v>
      </c>
      <c r="F64" s="41">
        <v>54602.02</v>
      </c>
      <c r="G64" s="41">
        <v>12466.01</v>
      </c>
      <c r="H64" s="41">
        <v>47704.04</v>
      </c>
      <c r="I64" s="92">
        <v>85414.94</v>
      </c>
      <c r="J64" s="41">
        <v>54310.7</v>
      </c>
    </row>
    <row r="65" spans="1:10" ht="21">
      <c r="A65" s="128"/>
      <c r="B65" s="131"/>
      <c r="C65" s="139"/>
      <c r="D65" s="42" t="s">
        <v>105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</row>
    <row r="66" spans="1:10" ht="21">
      <c r="A66" s="128"/>
      <c r="B66" s="129" t="s">
        <v>107</v>
      </c>
      <c r="C66" s="137" t="s">
        <v>109</v>
      </c>
      <c r="D66" s="42" t="s">
        <v>21</v>
      </c>
      <c r="E66" s="39">
        <f>E67+E69+E70</f>
        <v>0</v>
      </c>
      <c r="F66" s="39">
        <f>F67+F69+F70</f>
        <v>206543.33000000002</v>
      </c>
      <c r="G66" s="39">
        <f>G67+G69+G70</f>
        <v>253539.3</v>
      </c>
      <c r="H66" s="39">
        <f>H67+H69+H70+H68</f>
        <v>223403.572</v>
      </c>
      <c r="I66" s="160">
        <f>I67+I69+I70+I68</f>
        <v>224059.02</v>
      </c>
      <c r="J66" s="39">
        <f>J67+J69+J70+J68</f>
        <v>198179.852</v>
      </c>
    </row>
    <row r="67" spans="1:10" ht="42">
      <c r="A67" s="128"/>
      <c r="B67" s="130"/>
      <c r="C67" s="138"/>
      <c r="D67" s="40" t="s">
        <v>102</v>
      </c>
      <c r="E67" s="41">
        <v>0</v>
      </c>
      <c r="F67" s="41">
        <v>24573.85</v>
      </c>
      <c r="G67" s="41">
        <v>69433.48</v>
      </c>
      <c r="H67" s="41">
        <v>75992.612</v>
      </c>
      <c r="I67" s="92">
        <v>9597.09</v>
      </c>
      <c r="J67" s="41">
        <f>53497.802+755.15+6000</f>
        <v>60252.952000000005</v>
      </c>
    </row>
    <row r="68" spans="1:10" ht="63">
      <c r="A68" s="128"/>
      <c r="B68" s="130"/>
      <c r="C68" s="138"/>
      <c r="D68" s="40" t="s">
        <v>103</v>
      </c>
      <c r="E68" s="41">
        <v>0</v>
      </c>
      <c r="F68" s="41">
        <v>900</v>
      </c>
      <c r="G68" s="41">
        <v>0</v>
      </c>
      <c r="H68" s="41">
        <v>0</v>
      </c>
      <c r="I68" s="92">
        <v>0</v>
      </c>
      <c r="J68" s="41">
        <v>0</v>
      </c>
    </row>
    <row r="69" spans="1:10" ht="63">
      <c r="A69" s="128"/>
      <c r="B69" s="130"/>
      <c r="C69" s="138"/>
      <c r="D69" s="40" t="s">
        <v>104</v>
      </c>
      <c r="E69" s="41">
        <v>0</v>
      </c>
      <c r="F69" s="41">
        <v>181969.48</v>
      </c>
      <c r="G69" s="41">
        <v>184105.82</v>
      </c>
      <c r="H69" s="41">
        <v>147410.96</v>
      </c>
      <c r="I69" s="92">
        <v>214461.93</v>
      </c>
      <c r="J69" s="41">
        <v>137926.9</v>
      </c>
    </row>
    <row r="70" spans="1:10" ht="21">
      <c r="A70" s="128"/>
      <c r="B70" s="131"/>
      <c r="C70" s="139"/>
      <c r="D70" s="42" t="s">
        <v>105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</row>
    <row r="71" spans="1:11" ht="24" customHeight="1">
      <c r="A71" s="128"/>
      <c r="B71" s="129" t="s">
        <v>107</v>
      </c>
      <c r="C71" s="137" t="s">
        <v>132</v>
      </c>
      <c r="D71" s="42" t="s">
        <v>21</v>
      </c>
      <c r="E71" s="39">
        <f>E72+E74+E75</f>
        <v>0</v>
      </c>
      <c r="F71" s="39">
        <f>F72+F74+F75</f>
        <v>3449.2599999999998</v>
      </c>
      <c r="G71" s="39">
        <f>G72+G74+G75</f>
        <v>2706.8</v>
      </c>
      <c r="H71" s="39">
        <f>H72+H74+H75+H73</f>
        <v>2781.301</v>
      </c>
      <c r="I71" s="160">
        <f>I72+I74+I75+I73</f>
        <v>1588.15</v>
      </c>
      <c r="J71" s="39">
        <f>J72+J74+J75+J73</f>
        <v>1514.94</v>
      </c>
      <c r="K71" s="68" t="e">
        <f>#REF!+#REF!+H81</f>
        <v>#REF!</v>
      </c>
    </row>
    <row r="72" spans="1:10" ht="44.25" customHeight="1">
      <c r="A72" s="128"/>
      <c r="B72" s="130"/>
      <c r="C72" s="138"/>
      <c r="D72" s="62" t="s">
        <v>102</v>
      </c>
      <c r="E72" s="41">
        <v>0</v>
      </c>
      <c r="F72" s="41">
        <v>1310.56</v>
      </c>
      <c r="G72" s="41">
        <v>1342.8</v>
      </c>
      <c r="H72" s="41">
        <v>1483.301</v>
      </c>
      <c r="I72" s="92">
        <v>325.25</v>
      </c>
      <c r="J72" s="41">
        <v>252.04</v>
      </c>
    </row>
    <row r="73" spans="1:10" ht="66" customHeight="1">
      <c r="A73" s="128"/>
      <c r="B73" s="130"/>
      <c r="C73" s="138"/>
      <c r="D73" s="62" t="s">
        <v>103</v>
      </c>
      <c r="E73" s="41">
        <v>0</v>
      </c>
      <c r="F73" s="41">
        <v>0</v>
      </c>
      <c r="G73" s="41">
        <v>0</v>
      </c>
      <c r="H73" s="41">
        <v>0</v>
      </c>
      <c r="I73" s="92">
        <v>0</v>
      </c>
      <c r="J73" s="41">
        <v>0</v>
      </c>
    </row>
    <row r="74" spans="1:10" ht="82.5" customHeight="1">
      <c r="A74" s="128"/>
      <c r="B74" s="130"/>
      <c r="C74" s="138"/>
      <c r="D74" s="62" t="s">
        <v>104</v>
      </c>
      <c r="E74" s="41">
        <v>0</v>
      </c>
      <c r="F74" s="41">
        <f>2138.7</f>
        <v>2138.7</v>
      </c>
      <c r="G74" s="41">
        <v>1364</v>
      </c>
      <c r="H74" s="41">
        <v>1298</v>
      </c>
      <c r="I74" s="92">
        <v>1262.9</v>
      </c>
      <c r="J74" s="41">
        <v>1262.9</v>
      </c>
    </row>
    <row r="75" spans="1:10" ht="20.25" customHeight="1">
      <c r="A75" s="128"/>
      <c r="B75" s="131"/>
      <c r="C75" s="139"/>
      <c r="D75" s="42" t="s">
        <v>105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</row>
    <row r="76" spans="1:10" ht="21">
      <c r="A76" s="128"/>
      <c r="B76" s="129" t="s">
        <v>107</v>
      </c>
      <c r="C76" s="137" t="s">
        <v>85</v>
      </c>
      <c r="D76" s="42" t="s">
        <v>21</v>
      </c>
      <c r="E76" s="39">
        <f aca="true" t="shared" si="11" ref="E76:J76">E77+E79+E80</f>
        <v>0</v>
      </c>
      <c r="F76" s="39">
        <f>F77+F78+F79+F80</f>
        <v>73490.27</v>
      </c>
      <c r="G76" s="39">
        <f t="shared" si="11"/>
        <v>14718.83</v>
      </c>
      <c r="H76" s="39">
        <f>H77+H79+H80+H78</f>
        <v>24673.896</v>
      </c>
      <c r="I76" s="160">
        <f>I77+I78+I79</f>
        <v>81810.32999999999</v>
      </c>
      <c r="J76" s="39">
        <f t="shared" si="11"/>
        <v>0</v>
      </c>
    </row>
    <row r="77" spans="1:10" ht="45" customHeight="1">
      <c r="A77" s="128"/>
      <c r="B77" s="130"/>
      <c r="C77" s="138"/>
      <c r="D77" s="40" t="s">
        <v>102</v>
      </c>
      <c r="E77" s="41">
        <v>0</v>
      </c>
      <c r="F77" s="41">
        <v>10830.27</v>
      </c>
      <c r="G77" s="41">
        <v>5305.83</v>
      </c>
      <c r="H77" s="41">
        <v>7603.896</v>
      </c>
      <c r="I77" s="92">
        <v>2327.54</v>
      </c>
      <c r="J77" s="41">
        <v>0</v>
      </c>
    </row>
    <row r="78" spans="1:10" ht="65.25" customHeight="1">
      <c r="A78" s="128"/>
      <c r="B78" s="130"/>
      <c r="C78" s="138"/>
      <c r="D78" s="40" t="s">
        <v>103</v>
      </c>
      <c r="E78" s="41">
        <v>0</v>
      </c>
      <c r="F78" s="41">
        <v>19660</v>
      </c>
      <c r="G78" s="41">
        <v>0</v>
      </c>
      <c r="H78" s="41">
        <v>1570</v>
      </c>
      <c r="I78" s="92">
        <v>2000</v>
      </c>
      <c r="J78" s="41">
        <v>0</v>
      </c>
    </row>
    <row r="79" spans="1:10" ht="60.75" customHeight="1">
      <c r="A79" s="128"/>
      <c r="B79" s="130"/>
      <c r="C79" s="138"/>
      <c r="D79" s="40" t="s">
        <v>104</v>
      </c>
      <c r="E79" s="41">
        <v>0</v>
      </c>
      <c r="F79" s="41">
        <v>43000</v>
      </c>
      <c r="G79" s="41">
        <v>9413</v>
      </c>
      <c r="H79" s="41">
        <v>15500</v>
      </c>
      <c r="I79" s="92">
        <v>77482.79</v>
      </c>
      <c r="J79" s="41">
        <v>0</v>
      </c>
    </row>
    <row r="80" spans="1:10" ht="21">
      <c r="A80" s="128"/>
      <c r="B80" s="131"/>
      <c r="C80" s="139"/>
      <c r="D80" s="42" t="s">
        <v>105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</row>
    <row r="81" spans="2:10" ht="21">
      <c r="B81" s="129" t="s">
        <v>107</v>
      </c>
      <c r="C81" s="137" t="s">
        <v>133</v>
      </c>
      <c r="D81" s="42" t="s">
        <v>21</v>
      </c>
      <c r="E81" s="39">
        <f aca="true" t="shared" si="12" ref="E81:J81">E82+E84+E85</f>
        <v>0</v>
      </c>
      <c r="F81" s="39">
        <f t="shared" si="12"/>
        <v>13859.67</v>
      </c>
      <c r="G81" s="39">
        <f>G82+G84</f>
        <v>13832.81</v>
      </c>
      <c r="H81" s="39">
        <f>H82+H84+H83+H85</f>
        <v>17433.208</v>
      </c>
      <c r="I81" s="161">
        <f t="shared" si="12"/>
        <v>14239.88</v>
      </c>
      <c r="J81" s="39">
        <f t="shared" si="12"/>
        <v>4853.753</v>
      </c>
    </row>
    <row r="82" spans="2:10" ht="42">
      <c r="B82" s="130"/>
      <c r="C82" s="138"/>
      <c r="D82" s="40" t="s">
        <v>102</v>
      </c>
      <c r="E82" s="41">
        <v>0</v>
      </c>
      <c r="F82" s="41">
        <v>12855.43</v>
      </c>
      <c r="G82" s="41">
        <v>12643.23</v>
      </c>
      <c r="H82" s="41">
        <v>11998.28</v>
      </c>
      <c r="I82" s="92">
        <v>605.49</v>
      </c>
      <c r="J82" s="41">
        <v>4853.753</v>
      </c>
    </row>
    <row r="83" spans="2:10" ht="63">
      <c r="B83" s="130"/>
      <c r="C83" s="138"/>
      <c r="D83" s="40" t="s">
        <v>103</v>
      </c>
      <c r="E83" s="41">
        <v>0</v>
      </c>
      <c r="F83" s="41">
        <v>300</v>
      </c>
      <c r="G83" s="41">
        <v>0</v>
      </c>
      <c r="H83" s="41">
        <f>1000+27.311</f>
        <v>1027.311</v>
      </c>
      <c r="I83" s="92">
        <v>0</v>
      </c>
      <c r="J83" s="41">
        <v>0</v>
      </c>
    </row>
    <row r="84" spans="2:10" ht="63">
      <c r="B84" s="130"/>
      <c r="C84" s="138"/>
      <c r="D84" s="40" t="s">
        <v>104</v>
      </c>
      <c r="E84" s="41">
        <v>0</v>
      </c>
      <c r="F84" s="41">
        <v>1004.24</v>
      </c>
      <c r="G84" s="41">
        <v>1189.58</v>
      </c>
      <c r="H84" s="41">
        <v>716.117</v>
      </c>
      <c r="I84" s="92">
        <v>13634.39</v>
      </c>
      <c r="J84" s="41">
        <v>0</v>
      </c>
    </row>
    <row r="85" spans="2:10" ht="21">
      <c r="B85" s="131"/>
      <c r="C85" s="139"/>
      <c r="D85" s="42" t="s">
        <v>105</v>
      </c>
      <c r="E85" s="41">
        <v>0</v>
      </c>
      <c r="F85" s="41">
        <v>0</v>
      </c>
      <c r="G85" s="41">
        <v>0</v>
      </c>
      <c r="H85" s="41">
        <v>3691.5</v>
      </c>
      <c r="I85" s="41">
        <v>0</v>
      </c>
      <c r="J85" s="41">
        <v>0</v>
      </c>
    </row>
    <row r="86" spans="1:10" ht="27.75" customHeight="1">
      <c r="A86" s="128"/>
      <c r="B86" s="129" t="s">
        <v>107</v>
      </c>
      <c r="C86" s="129" t="s">
        <v>124</v>
      </c>
      <c r="D86" s="42" t="s">
        <v>21</v>
      </c>
      <c r="E86" s="39">
        <f aca="true" t="shared" si="13" ref="E86:J86">E87+E89+E90</f>
        <v>0</v>
      </c>
      <c r="F86" s="39">
        <f t="shared" si="13"/>
        <v>0</v>
      </c>
      <c r="G86" s="39">
        <f t="shared" si="13"/>
        <v>2774.05</v>
      </c>
      <c r="H86" s="39">
        <f>H87+H89+H88+H90</f>
        <v>3273.891</v>
      </c>
      <c r="I86" s="160">
        <f t="shared" si="13"/>
        <v>3701.66</v>
      </c>
      <c r="J86" s="39">
        <f t="shared" si="13"/>
        <v>0</v>
      </c>
    </row>
    <row r="87" spans="1:10" ht="42">
      <c r="A87" s="128"/>
      <c r="B87" s="130"/>
      <c r="C87" s="130"/>
      <c r="D87" s="40" t="s">
        <v>102</v>
      </c>
      <c r="E87" s="41">
        <v>0</v>
      </c>
      <c r="F87" s="41">
        <v>0</v>
      </c>
      <c r="G87" s="41">
        <v>2774.05</v>
      </c>
      <c r="H87" s="41">
        <v>3273.891</v>
      </c>
      <c r="I87" s="92">
        <v>1382.72</v>
      </c>
      <c r="J87" s="41">
        <v>0</v>
      </c>
    </row>
    <row r="88" spans="1:10" ht="63">
      <c r="A88" s="128"/>
      <c r="B88" s="130"/>
      <c r="C88" s="130"/>
      <c r="D88" s="40" t="s">
        <v>103</v>
      </c>
      <c r="E88" s="41">
        <v>0</v>
      </c>
      <c r="F88" s="41">
        <v>0</v>
      </c>
      <c r="G88" s="41">
        <v>0</v>
      </c>
      <c r="H88" s="41">
        <v>0</v>
      </c>
      <c r="I88" s="92">
        <v>0</v>
      </c>
      <c r="J88" s="41">
        <v>0</v>
      </c>
    </row>
    <row r="89" spans="1:10" ht="63">
      <c r="A89" s="128"/>
      <c r="B89" s="130"/>
      <c r="C89" s="130"/>
      <c r="D89" s="40" t="s">
        <v>104</v>
      </c>
      <c r="E89" s="41">
        <v>0</v>
      </c>
      <c r="F89" s="41">
        <v>0</v>
      </c>
      <c r="G89" s="41">
        <v>0</v>
      </c>
      <c r="H89" s="41">
        <v>0</v>
      </c>
      <c r="I89" s="92">
        <v>2318.94</v>
      </c>
      <c r="J89" s="41">
        <v>0</v>
      </c>
    </row>
    <row r="90" spans="1:10" ht="21">
      <c r="A90" s="128"/>
      <c r="B90" s="131"/>
      <c r="C90" s="131"/>
      <c r="D90" s="42" t="s">
        <v>105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</row>
    <row r="91" spans="1:10" ht="20.25" customHeight="1">
      <c r="A91" s="135"/>
      <c r="B91" s="129" t="s">
        <v>107</v>
      </c>
      <c r="C91" s="129" t="s">
        <v>150</v>
      </c>
      <c r="D91" s="42" t="s">
        <v>21</v>
      </c>
      <c r="E91" s="39">
        <v>0</v>
      </c>
      <c r="F91" s="39">
        <v>0</v>
      </c>
      <c r="G91" s="39">
        <v>0</v>
      </c>
      <c r="H91" s="39">
        <v>0</v>
      </c>
      <c r="I91" s="160">
        <f>I92+I93+I94+P89</f>
        <v>304.5</v>
      </c>
      <c r="J91" s="39">
        <f>J92+J93+J94</f>
        <v>304.5</v>
      </c>
    </row>
    <row r="92" spans="1:10" ht="42">
      <c r="A92" s="136"/>
      <c r="B92" s="130"/>
      <c r="C92" s="130"/>
      <c r="D92" s="40" t="s">
        <v>102</v>
      </c>
      <c r="E92" s="41">
        <v>0</v>
      </c>
      <c r="F92" s="41">
        <v>0</v>
      </c>
      <c r="G92" s="41">
        <v>0</v>
      </c>
      <c r="H92" s="41">
        <v>0</v>
      </c>
      <c r="I92" s="92">
        <v>304.5</v>
      </c>
      <c r="J92" s="41">
        <v>304.5</v>
      </c>
    </row>
    <row r="93" spans="1:10" ht="63">
      <c r="A93" s="136"/>
      <c r="B93" s="130"/>
      <c r="C93" s="130"/>
      <c r="D93" s="40" t="s">
        <v>103</v>
      </c>
      <c r="E93" s="41">
        <v>0</v>
      </c>
      <c r="F93" s="41">
        <v>0</v>
      </c>
      <c r="G93" s="41">
        <v>0</v>
      </c>
      <c r="H93" s="41">
        <v>0</v>
      </c>
      <c r="I93" s="92">
        <v>0</v>
      </c>
      <c r="J93" s="41">
        <v>0</v>
      </c>
    </row>
    <row r="94" spans="1:10" ht="63">
      <c r="A94" s="136"/>
      <c r="B94" s="130"/>
      <c r="C94" s="130"/>
      <c r="D94" s="40" t="s">
        <v>104</v>
      </c>
      <c r="E94" s="41">
        <v>0</v>
      </c>
      <c r="F94" s="41">
        <v>0</v>
      </c>
      <c r="G94" s="41">
        <v>0</v>
      </c>
      <c r="H94" s="41">
        <v>0</v>
      </c>
      <c r="I94" s="92">
        <v>0</v>
      </c>
      <c r="J94" s="41">
        <v>0</v>
      </c>
    </row>
    <row r="95" spans="1:10" ht="21">
      <c r="A95" s="88"/>
      <c r="B95" s="89"/>
      <c r="C95" s="131"/>
      <c r="D95" s="42" t="s">
        <v>105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</row>
    <row r="96" spans="1:10" ht="21">
      <c r="A96" s="128"/>
      <c r="B96" s="129" t="s">
        <v>107</v>
      </c>
      <c r="C96" s="137" t="s">
        <v>36</v>
      </c>
      <c r="D96" s="42" t="s">
        <v>21</v>
      </c>
      <c r="E96" s="39">
        <f aca="true" t="shared" si="14" ref="E96:J96">E97+E99+E100</f>
        <v>0</v>
      </c>
      <c r="F96" s="39">
        <f t="shared" si="14"/>
        <v>17698.11</v>
      </c>
      <c r="G96" s="39">
        <f t="shared" si="14"/>
        <v>18395.774</v>
      </c>
      <c r="H96" s="39">
        <f t="shared" si="14"/>
        <v>19075.947</v>
      </c>
      <c r="I96" s="160">
        <f t="shared" si="14"/>
        <v>18992.68</v>
      </c>
      <c r="J96" s="39">
        <f t="shared" si="14"/>
        <v>16708.9</v>
      </c>
    </row>
    <row r="97" spans="1:10" ht="42">
      <c r="A97" s="128"/>
      <c r="B97" s="130"/>
      <c r="C97" s="138"/>
      <c r="D97" s="40" t="s">
        <v>102</v>
      </c>
      <c r="E97" s="41">
        <v>0</v>
      </c>
      <c r="F97" s="41">
        <v>17698.11</v>
      </c>
      <c r="G97" s="41">
        <v>18395.774</v>
      </c>
      <c r="H97" s="41">
        <v>19075.947</v>
      </c>
      <c r="I97" s="92">
        <v>5967.72</v>
      </c>
      <c r="J97" s="41">
        <v>16708.9</v>
      </c>
    </row>
    <row r="98" spans="1:10" ht="63">
      <c r="A98" s="128"/>
      <c r="B98" s="130"/>
      <c r="C98" s="138"/>
      <c r="D98" s="40" t="s">
        <v>103</v>
      </c>
      <c r="E98" s="41">
        <v>0</v>
      </c>
      <c r="F98" s="41">
        <v>0</v>
      </c>
      <c r="G98" s="41">
        <v>0</v>
      </c>
      <c r="H98" s="41">
        <v>0</v>
      </c>
      <c r="I98" s="92">
        <v>0</v>
      </c>
      <c r="J98" s="41">
        <v>0</v>
      </c>
    </row>
    <row r="99" spans="1:10" ht="63">
      <c r="A99" s="128"/>
      <c r="B99" s="130"/>
      <c r="C99" s="138"/>
      <c r="D99" s="40" t="s">
        <v>104</v>
      </c>
      <c r="E99" s="41">
        <v>0</v>
      </c>
      <c r="F99" s="41">
        <v>0</v>
      </c>
      <c r="G99" s="41">
        <v>0</v>
      </c>
      <c r="H99" s="41">
        <v>0</v>
      </c>
      <c r="I99" s="92">
        <v>13024.96</v>
      </c>
      <c r="J99" s="41">
        <v>0</v>
      </c>
    </row>
    <row r="100" spans="1:10" ht="21">
      <c r="A100" s="128"/>
      <c r="B100" s="131"/>
      <c r="C100" s="139"/>
      <c r="D100" s="42" t="s">
        <v>105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</row>
    <row r="101" spans="1:11" ht="20.25">
      <c r="A101" s="118">
        <v>4</v>
      </c>
      <c r="B101" s="132" t="s">
        <v>147</v>
      </c>
      <c r="C101" s="132" t="s">
        <v>110</v>
      </c>
      <c r="D101" s="38" t="s">
        <v>21</v>
      </c>
      <c r="E101" s="39">
        <f>E102+E104+E105</f>
        <v>0</v>
      </c>
      <c r="F101" s="39">
        <f>F102+F103+F104+F105</f>
        <v>7843.65</v>
      </c>
      <c r="G101" s="39">
        <f>G102+G104+G105+G103</f>
        <v>7303.986</v>
      </c>
      <c r="H101" s="39">
        <f>H102+H104+H103+H105</f>
        <v>8887.889000000001</v>
      </c>
      <c r="I101" s="160">
        <f>I102+I104</f>
        <v>6236.195</v>
      </c>
      <c r="J101" s="39">
        <f>J102+J103+J104+J105</f>
        <v>7384.29</v>
      </c>
      <c r="K101" s="32">
        <f>SUM(E101:J101)</f>
        <v>37656.01</v>
      </c>
    </row>
    <row r="102" spans="1:11" ht="40.5">
      <c r="A102" s="119"/>
      <c r="B102" s="133"/>
      <c r="C102" s="133"/>
      <c r="D102" s="43" t="s">
        <v>102</v>
      </c>
      <c r="E102" s="39">
        <f>E107+E112+E127</f>
        <v>0</v>
      </c>
      <c r="F102" s="39">
        <f aca="true" t="shared" si="15" ref="F102:G105">F107+F112+F127+F117</f>
        <v>4478.45</v>
      </c>
      <c r="G102" s="39">
        <f t="shared" si="15"/>
        <v>4432.676</v>
      </c>
      <c r="H102" s="39">
        <f>H107+H112+H127+H117+H122</f>
        <v>4725.150000000001</v>
      </c>
      <c r="I102" s="93">
        <f>I107+I112+I117+I122+I127</f>
        <v>5081.195</v>
      </c>
      <c r="J102" s="39">
        <f aca="true" t="shared" si="16" ref="I102:J105">J107+J112+J127+J117</f>
        <v>3652.49</v>
      </c>
      <c r="K102" s="32">
        <f>SUM(E102:J102)</f>
        <v>22369.961000000003</v>
      </c>
    </row>
    <row r="103" spans="1:11" ht="60.75">
      <c r="A103" s="119"/>
      <c r="B103" s="133"/>
      <c r="C103" s="133"/>
      <c r="D103" s="43" t="s">
        <v>103</v>
      </c>
      <c r="E103" s="39">
        <f>E108+E113+E128</f>
        <v>0</v>
      </c>
      <c r="F103" s="39">
        <f t="shared" si="15"/>
        <v>0</v>
      </c>
      <c r="G103" s="39">
        <f t="shared" si="15"/>
        <v>0</v>
      </c>
      <c r="H103" s="39">
        <f>H108+H113+H128+H118+H123</f>
        <v>100</v>
      </c>
      <c r="I103" s="93">
        <f t="shared" si="16"/>
        <v>0</v>
      </c>
      <c r="J103" s="39">
        <f t="shared" si="16"/>
        <v>0</v>
      </c>
      <c r="K103" s="32">
        <f>SUM(E103:J103)</f>
        <v>100</v>
      </c>
    </row>
    <row r="104" spans="1:11" ht="60.75">
      <c r="A104" s="119"/>
      <c r="B104" s="133"/>
      <c r="C104" s="133"/>
      <c r="D104" s="43" t="s">
        <v>104</v>
      </c>
      <c r="E104" s="39">
        <f>E109+E114+E129</f>
        <v>0</v>
      </c>
      <c r="F104" s="39">
        <f t="shared" si="15"/>
        <v>619.2</v>
      </c>
      <c r="G104" s="39">
        <f t="shared" si="15"/>
        <v>834.61</v>
      </c>
      <c r="H104" s="39">
        <f>H109+H114+H129+H119</f>
        <v>1452.739</v>
      </c>
      <c r="I104" s="93">
        <f>I109+I114+I119+I124+I129</f>
        <v>1155</v>
      </c>
      <c r="J104" s="39">
        <f t="shared" si="16"/>
        <v>1121.8</v>
      </c>
      <c r="K104" s="32">
        <f>SUM(E104:J104)</f>
        <v>5183.349</v>
      </c>
    </row>
    <row r="105" spans="1:11" ht="20.25">
      <c r="A105" s="120"/>
      <c r="B105" s="134"/>
      <c r="C105" s="134"/>
      <c r="D105" s="38" t="s">
        <v>105</v>
      </c>
      <c r="E105" s="39">
        <f>E110+E115+E130</f>
        <v>0</v>
      </c>
      <c r="F105" s="39">
        <f t="shared" si="15"/>
        <v>2746</v>
      </c>
      <c r="G105" s="39">
        <f t="shared" si="15"/>
        <v>2036.7</v>
      </c>
      <c r="H105" s="39">
        <f>H110+H115+H130+H120</f>
        <v>2610</v>
      </c>
      <c r="I105" s="39">
        <f t="shared" si="16"/>
        <v>0</v>
      </c>
      <c r="J105" s="39">
        <f t="shared" si="16"/>
        <v>2610</v>
      </c>
      <c r="K105" s="17">
        <f>SUM(E105:J105)</f>
        <v>10002.7</v>
      </c>
    </row>
    <row r="106" spans="1:10" ht="21">
      <c r="A106" s="128"/>
      <c r="B106" s="129" t="s">
        <v>107</v>
      </c>
      <c r="C106" s="129" t="s">
        <v>140</v>
      </c>
      <c r="D106" s="42" t="s">
        <v>21</v>
      </c>
      <c r="E106" s="39">
        <f aca="true" t="shared" si="17" ref="E106:J106">E107+E109+E110</f>
        <v>0</v>
      </c>
      <c r="F106" s="39">
        <f t="shared" si="17"/>
        <v>996.2</v>
      </c>
      <c r="G106" s="39">
        <f t="shared" si="17"/>
        <v>1161.96</v>
      </c>
      <c r="H106" s="39">
        <f>H107+H109+H110+H108</f>
        <v>1183.05</v>
      </c>
      <c r="I106" s="93">
        <f t="shared" si="17"/>
        <v>1191.35</v>
      </c>
      <c r="J106" s="39">
        <f t="shared" si="17"/>
        <v>1606.145</v>
      </c>
    </row>
    <row r="107" spans="1:10" ht="42">
      <c r="A107" s="128"/>
      <c r="B107" s="130"/>
      <c r="C107" s="130"/>
      <c r="D107" s="40" t="s">
        <v>102</v>
      </c>
      <c r="E107" s="41">
        <v>0</v>
      </c>
      <c r="F107" s="41">
        <v>377</v>
      </c>
      <c r="G107" s="41">
        <v>433.36</v>
      </c>
      <c r="H107" s="41">
        <v>476.05</v>
      </c>
      <c r="I107" s="92">
        <v>484.35</v>
      </c>
      <c r="J107" s="41">
        <v>484.345</v>
      </c>
    </row>
    <row r="108" spans="1:10" ht="63">
      <c r="A108" s="128"/>
      <c r="B108" s="130"/>
      <c r="C108" s="130"/>
      <c r="D108" s="40" t="s">
        <v>103</v>
      </c>
      <c r="E108" s="41">
        <v>0</v>
      </c>
      <c r="F108" s="41">
        <v>0</v>
      </c>
      <c r="G108" s="41">
        <v>0</v>
      </c>
      <c r="H108" s="41">
        <v>0</v>
      </c>
      <c r="I108" s="92">
        <v>0</v>
      </c>
      <c r="J108" s="41">
        <v>0</v>
      </c>
    </row>
    <row r="109" spans="1:10" ht="63">
      <c r="A109" s="128"/>
      <c r="B109" s="130"/>
      <c r="C109" s="130"/>
      <c r="D109" s="40" t="s">
        <v>104</v>
      </c>
      <c r="E109" s="41">
        <v>0</v>
      </c>
      <c r="F109" s="41">
        <v>619.2</v>
      </c>
      <c r="G109" s="41">
        <v>728.6</v>
      </c>
      <c r="H109" s="41">
        <v>707</v>
      </c>
      <c r="I109" s="92">
        <v>707</v>
      </c>
      <c r="J109" s="41">
        <v>1121.8</v>
      </c>
    </row>
    <row r="110" spans="1:10" ht="21">
      <c r="A110" s="128"/>
      <c r="B110" s="131"/>
      <c r="C110" s="131"/>
      <c r="D110" s="42" t="s">
        <v>105</v>
      </c>
      <c r="E110" s="41">
        <v>0</v>
      </c>
      <c r="F110" s="41">
        <v>0</v>
      </c>
      <c r="G110" s="41">
        <v>0</v>
      </c>
      <c r="H110" s="41">
        <v>0</v>
      </c>
      <c r="I110" s="92">
        <v>0</v>
      </c>
      <c r="J110" s="41">
        <v>0</v>
      </c>
    </row>
    <row r="111" spans="1:10" ht="20.25" customHeight="1">
      <c r="A111" s="128"/>
      <c r="B111" s="129" t="s">
        <v>107</v>
      </c>
      <c r="C111" s="129" t="s">
        <v>141</v>
      </c>
      <c r="D111" s="42" t="s">
        <v>21</v>
      </c>
      <c r="E111" s="39">
        <f aca="true" t="shared" si="18" ref="E111:J111">E112+E114+E115</f>
        <v>0</v>
      </c>
      <c r="F111" s="39">
        <f t="shared" si="18"/>
        <v>280.88</v>
      </c>
      <c r="G111" s="39">
        <f t="shared" si="18"/>
        <v>727.126</v>
      </c>
      <c r="H111" s="39">
        <f t="shared" si="18"/>
        <v>1419.839</v>
      </c>
      <c r="I111" s="93">
        <f t="shared" si="18"/>
        <v>487.645</v>
      </c>
      <c r="J111" s="39">
        <f t="shared" si="18"/>
        <v>177.645</v>
      </c>
    </row>
    <row r="112" spans="1:10" ht="42">
      <c r="A112" s="128"/>
      <c r="B112" s="130"/>
      <c r="C112" s="130"/>
      <c r="D112" s="40" t="s">
        <v>102</v>
      </c>
      <c r="E112" s="41">
        <v>0</v>
      </c>
      <c r="F112" s="41">
        <f>280.88</f>
        <v>280.88</v>
      </c>
      <c r="G112" s="41">
        <f>621.116</f>
        <v>621.116</v>
      </c>
      <c r="H112" s="41">
        <v>674.1</v>
      </c>
      <c r="I112" s="92">
        <v>487.645</v>
      </c>
      <c r="J112" s="41">
        <f>208.645-31</f>
        <v>177.645</v>
      </c>
    </row>
    <row r="113" spans="1:10" ht="63">
      <c r="A113" s="128"/>
      <c r="B113" s="130"/>
      <c r="C113" s="130"/>
      <c r="D113" s="40" t="s">
        <v>103</v>
      </c>
      <c r="E113" s="41">
        <v>0</v>
      </c>
      <c r="F113" s="41">
        <v>0</v>
      </c>
      <c r="G113" s="41">
        <v>0</v>
      </c>
      <c r="H113" s="41">
        <v>0</v>
      </c>
      <c r="I113" s="92">
        <v>0</v>
      </c>
      <c r="J113" s="41">
        <v>0</v>
      </c>
    </row>
    <row r="114" spans="1:10" ht="63">
      <c r="A114" s="128"/>
      <c r="B114" s="130"/>
      <c r="C114" s="130"/>
      <c r="D114" s="40" t="s">
        <v>104</v>
      </c>
      <c r="E114" s="41">
        <v>0</v>
      </c>
      <c r="F114" s="41">
        <v>0</v>
      </c>
      <c r="G114" s="41">
        <f>106.01</f>
        <v>106.01</v>
      </c>
      <c r="H114" s="41">
        <v>745.739</v>
      </c>
      <c r="I114" s="92">
        <f>10.3-10.3</f>
        <v>0</v>
      </c>
      <c r="J114" s="41">
        <f>10.3-10.3</f>
        <v>0</v>
      </c>
    </row>
    <row r="115" spans="1:10" ht="24.75" customHeight="1">
      <c r="A115" s="128"/>
      <c r="B115" s="131"/>
      <c r="C115" s="131"/>
      <c r="D115" s="42" t="s">
        <v>105</v>
      </c>
      <c r="E115" s="41">
        <v>0</v>
      </c>
      <c r="F115" s="41">
        <v>0</v>
      </c>
      <c r="G115" s="41">
        <v>0</v>
      </c>
      <c r="H115" s="41">
        <v>0</v>
      </c>
      <c r="I115" s="92">
        <v>0</v>
      </c>
      <c r="J115" s="41">
        <v>0</v>
      </c>
    </row>
    <row r="116" spans="1:10" ht="21">
      <c r="A116" s="128"/>
      <c r="B116" s="129" t="s">
        <v>107</v>
      </c>
      <c r="C116" s="129" t="s">
        <v>118</v>
      </c>
      <c r="D116" s="42" t="s">
        <v>21</v>
      </c>
      <c r="E116" s="39">
        <f aca="true" t="shared" si="19" ref="E116:J116">E117+E119+E120</f>
        <v>0</v>
      </c>
      <c r="F116" s="39">
        <f t="shared" si="19"/>
        <v>1498.57</v>
      </c>
      <c r="G116" s="39">
        <f t="shared" si="19"/>
        <v>1288.2</v>
      </c>
      <c r="H116" s="39">
        <f t="shared" si="19"/>
        <v>1413.7</v>
      </c>
      <c r="I116" s="93">
        <f t="shared" si="19"/>
        <v>2195.2</v>
      </c>
      <c r="J116" s="39">
        <f t="shared" si="19"/>
        <v>900.5</v>
      </c>
    </row>
    <row r="117" spans="1:10" ht="42">
      <c r="A117" s="128"/>
      <c r="B117" s="130"/>
      <c r="C117" s="130"/>
      <c r="D117" s="40" t="s">
        <v>102</v>
      </c>
      <c r="E117" s="41">
        <v>0</v>
      </c>
      <c r="F117" s="41">
        <v>1498.57</v>
      </c>
      <c r="G117" s="41">
        <v>1288.2</v>
      </c>
      <c r="H117" s="41">
        <v>1413.7</v>
      </c>
      <c r="I117" s="92">
        <v>1767.2</v>
      </c>
      <c r="J117" s="41">
        <f>900.5</f>
        <v>900.5</v>
      </c>
    </row>
    <row r="118" spans="1:10" ht="63">
      <c r="A118" s="128"/>
      <c r="B118" s="130"/>
      <c r="C118" s="130"/>
      <c r="D118" s="40" t="s">
        <v>103</v>
      </c>
      <c r="E118" s="41">
        <v>0</v>
      </c>
      <c r="F118" s="41">
        <v>0</v>
      </c>
      <c r="G118" s="41">
        <v>0</v>
      </c>
      <c r="H118" s="41">
        <v>0</v>
      </c>
      <c r="I118" s="92">
        <v>0</v>
      </c>
      <c r="J118" s="41">
        <v>0</v>
      </c>
    </row>
    <row r="119" spans="1:10" ht="63">
      <c r="A119" s="128"/>
      <c r="B119" s="130"/>
      <c r="C119" s="130"/>
      <c r="D119" s="40" t="s">
        <v>104</v>
      </c>
      <c r="E119" s="41">
        <v>0</v>
      </c>
      <c r="F119" s="41">
        <v>0</v>
      </c>
      <c r="G119" s="41">
        <v>0</v>
      </c>
      <c r="H119" s="41">
        <v>0</v>
      </c>
      <c r="I119" s="92">
        <v>428</v>
      </c>
      <c r="J119" s="41">
        <v>0</v>
      </c>
    </row>
    <row r="120" spans="1:10" ht="21">
      <c r="A120" s="128"/>
      <c r="B120" s="131"/>
      <c r="C120" s="131"/>
      <c r="D120" s="42" t="s">
        <v>105</v>
      </c>
      <c r="E120" s="46">
        <v>0</v>
      </c>
      <c r="F120" s="46">
        <v>0</v>
      </c>
      <c r="G120" s="46">
        <v>0</v>
      </c>
      <c r="H120" s="46">
        <v>0</v>
      </c>
      <c r="I120" s="91">
        <v>0</v>
      </c>
      <c r="J120" s="46">
        <v>0</v>
      </c>
    </row>
    <row r="121" spans="1:10" ht="21">
      <c r="A121" s="128"/>
      <c r="B121" s="129" t="s">
        <v>107</v>
      </c>
      <c r="C121" s="129" t="s">
        <v>134</v>
      </c>
      <c r="D121" s="42" t="s">
        <v>21</v>
      </c>
      <c r="E121" s="39">
        <f aca="true" t="shared" si="20" ref="E121:J121">E122+E124+E125</f>
        <v>0</v>
      </c>
      <c r="F121" s="39">
        <f t="shared" si="20"/>
        <v>0</v>
      </c>
      <c r="G121" s="39">
        <f t="shared" si="20"/>
        <v>0</v>
      </c>
      <c r="H121" s="39">
        <f>H122+H124+H125+H123</f>
        <v>171.3</v>
      </c>
      <c r="I121" s="93">
        <f t="shared" si="20"/>
        <v>202</v>
      </c>
      <c r="J121" s="39">
        <f t="shared" si="20"/>
        <v>0</v>
      </c>
    </row>
    <row r="122" spans="1:10" ht="42">
      <c r="A122" s="128"/>
      <c r="B122" s="130"/>
      <c r="C122" s="130"/>
      <c r="D122" s="40" t="s">
        <v>102</v>
      </c>
      <c r="E122" s="41">
        <v>0</v>
      </c>
      <c r="F122" s="41">
        <v>0</v>
      </c>
      <c r="G122" s="41">
        <v>0</v>
      </c>
      <c r="H122" s="41">
        <f>26.3+45</f>
        <v>71.3</v>
      </c>
      <c r="I122" s="92">
        <v>182</v>
      </c>
      <c r="J122" s="41">
        <v>0</v>
      </c>
    </row>
    <row r="123" spans="1:10" ht="63">
      <c r="A123" s="128"/>
      <c r="B123" s="130"/>
      <c r="C123" s="130"/>
      <c r="D123" s="40" t="s">
        <v>103</v>
      </c>
      <c r="E123" s="41">
        <v>0</v>
      </c>
      <c r="F123" s="41">
        <v>0</v>
      </c>
      <c r="G123" s="41">
        <v>0</v>
      </c>
      <c r="H123" s="41">
        <v>100</v>
      </c>
      <c r="I123" s="92">
        <v>0</v>
      </c>
      <c r="J123" s="41">
        <v>0</v>
      </c>
    </row>
    <row r="124" spans="1:10" ht="63">
      <c r="A124" s="128"/>
      <c r="B124" s="130"/>
      <c r="C124" s="130"/>
      <c r="D124" s="40" t="s">
        <v>104</v>
      </c>
      <c r="E124" s="41">
        <v>0</v>
      </c>
      <c r="F124" s="41">
        <v>0</v>
      </c>
      <c r="G124" s="41">
        <v>0</v>
      </c>
      <c r="H124" s="41">
        <v>0</v>
      </c>
      <c r="I124" s="92">
        <v>20</v>
      </c>
      <c r="J124" s="41">
        <v>0</v>
      </c>
    </row>
    <row r="125" spans="1:10" ht="21">
      <c r="A125" s="128"/>
      <c r="B125" s="131"/>
      <c r="C125" s="131"/>
      <c r="D125" s="42" t="s">
        <v>105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</row>
    <row r="126" spans="1:10" ht="21">
      <c r="A126" s="128"/>
      <c r="B126" s="129" t="s">
        <v>107</v>
      </c>
      <c r="C126" s="129" t="s">
        <v>131</v>
      </c>
      <c r="D126" s="42" t="s">
        <v>21</v>
      </c>
      <c r="E126" s="39">
        <f>E127+E129+E130</f>
        <v>0</v>
      </c>
      <c r="F126" s="39">
        <f>F127+F129+F130</f>
        <v>5068</v>
      </c>
      <c r="G126" s="39">
        <f>G127+G128+G129+G130</f>
        <v>4126.7</v>
      </c>
      <c r="H126" s="39">
        <f>H127+H129+H128+H130</f>
        <v>4700</v>
      </c>
      <c r="I126" s="93">
        <f>I127+I128+I129+I130</f>
        <v>2160</v>
      </c>
      <c r="J126" s="39">
        <f>J127+J128+J129+J130</f>
        <v>4700</v>
      </c>
    </row>
    <row r="127" spans="1:10" ht="42">
      <c r="A127" s="128"/>
      <c r="B127" s="130"/>
      <c r="C127" s="130"/>
      <c r="D127" s="40" t="s">
        <v>102</v>
      </c>
      <c r="E127" s="41">
        <v>0</v>
      </c>
      <c r="F127" s="41">
        <v>2322</v>
      </c>
      <c r="G127" s="41">
        <v>2090</v>
      </c>
      <c r="H127" s="41">
        <f>200+1890</f>
        <v>2090</v>
      </c>
      <c r="I127" s="92">
        <v>2160</v>
      </c>
      <c r="J127" s="41">
        <f>2322-232</f>
        <v>2090</v>
      </c>
    </row>
    <row r="128" spans="1:10" ht="63">
      <c r="A128" s="128"/>
      <c r="B128" s="130"/>
      <c r="C128" s="130"/>
      <c r="D128" s="40" t="s">
        <v>103</v>
      </c>
      <c r="E128" s="41">
        <v>0</v>
      </c>
      <c r="F128" s="41">
        <v>0</v>
      </c>
      <c r="G128" s="41">
        <v>0</v>
      </c>
      <c r="H128" s="41">
        <v>0</v>
      </c>
      <c r="I128" s="92">
        <v>0</v>
      </c>
      <c r="J128" s="41">
        <v>0</v>
      </c>
    </row>
    <row r="129" spans="1:10" ht="63">
      <c r="A129" s="128"/>
      <c r="B129" s="130"/>
      <c r="C129" s="130"/>
      <c r="D129" s="40" t="s">
        <v>104</v>
      </c>
      <c r="E129" s="41">
        <v>0</v>
      </c>
      <c r="F129" s="41">
        <v>0</v>
      </c>
      <c r="G129" s="41">
        <v>0</v>
      </c>
      <c r="H129" s="41">
        <v>0</v>
      </c>
      <c r="I129" s="92">
        <v>0</v>
      </c>
      <c r="J129" s="41">
        <v>0</v>
      </c>
    </row>
    <row r="130" spans="1:10" ht="21">
      <c r="A130" s="128"/>
      <c r="B130" s="131"/>
      <c r="C130" s="131"/>
      <c r="D130" s="42" t="s">
        <v>105</v>
      </c>
      <c r="E130" s="41">
        <v>0</v>
      </c>
      <c r="F130" s="41">
        <v>2746</v>
      </c>
      <c r="G130" s="41">
        <v>2036.7</v>
      </c>
      <c r="H130" s="41">
        <v>2610</v>
      </c>
      <c r="I130" s="41">
        <v>0</v>
      </c>
      <c r="J130" s="41">
        <v>2610</v>
      </c>
    </row>
    <row r="131" spans="1:11" ht="20.25">
      <c r="A131" s="156">
        <v>5</v>
      </c>
      <c r="B131" s="132" t="s">
        <v>147</v>
      </c>
      <c r="C131" s="132" t="s">
        <v>142</v>
      </c>
      <c r="D131" s="38" t="s">
        <v>21</v>
      </c>
      <c r="E131" s="39">
        <f aca="true" t="shared" si="21" ref="E131:J131">E132+E134+E135+E133</f>
        <v>0</v>
      </c>
      <c r="F131" s="39">
        <f t="shared" si="21"/>
        <v>0</v>
      </c>
      <c r="G131" s="39">
        <f t="shared" si="21"/>
        <v>0</v>
      </c>
      <c r="H131" s="39">
        <f t="shared" si="21"/>
        <v>0</v>
      </c>
      <c r="I131" s="90">
        <f>I132+I134</f>
        <v>1823.04</v>
      </c>
      <c r="J131" s="39">
        <f t="shared" si="21"/>
        <v>41.3</v>
      </c>
      <c r="K131" s="68">
        <f>J131+I131</f>
        <v>1864.34</v>
      </c>
    </row>
    <row r="132" spans="1:11" ht="40.5">
      <c r="A132" s="157"/>
      <c r="B132" s="133"/>
      <c r="C132" s="133"/>
      <c r="D132" s="43" t="s">
        <v>102</v>
      </c>
      <c r="E132" s="39">
        <f aca="true" t="shared" si="22" ref="E132:J135">E137+E142</f>
        <v>0</v>
      </c>
      <c r="F132" s="39">
        <f t="shared" si="22"/>
        <v>0</v>
      </c>
      <c r="G132" s="39">
        <f t="shared" si="22"/>
        <v>0</v>
      </c>
      <c r="H132" s="39">
        <f t="shared" si="22"/>
        <v>0</v>
      </c>
      <c r="I132" s="39">
        <f t="shared" si="22"/>
        <v>408.82</v>
      </c>
      <c r="J132" s="39">
        <f t="shared" si="22"/>
        <v>31</v>
      </c>
      <c r="K132" s="68">
        <f>J132+I132</f>
        <v>439.82</v>
      </c>
    </row>
    <row r="133" spans="1:10" ht="60.75">
      <c r="A133" s="157"/>
      <c r="B133" s="133"/>
      <c r="C133" s="133"/>
      <c r="D133" s="43" t="s">
        <v>103</v>
      </c>
      <c r="E133" s="39">
        <f t="shared" si="22"/>
        <v>0</v>
      </c>
      <c r="F133" s="39">
        <f t="shared" si="22"/>
        <v>0</v>
      </c>
      <c r="G133" s="39">
        <f t="shared" si="22"/>
        <v>0</v>
      </c>
      <c r="H133" s="39">
        <f t="shared" si="22"/>
        <v>0</v>
      </c>
      <c r="I133" s="39">
        <f t="shared" si="22"/>
        <v>0</v>
      </c>
      <c r="J133" s="39">
        <f t="shared" si="22"/>
        <v>0</v>
      </c>
    </row>
    <row r="134" spans="1:11" ht="60.75">
      <c r="A134" s="157"/>
      <c r="B134" s="133"/>
      <c r="C134" s="133"/>
      <c r="D134" s="43" t="s">
        <v>104</v>
      </c>
      <c r="E134" s="39">
        <f t="shared" si="22"/>
        <v>0</v>
      </c>
      <c r="F134" s="39">
        <f t="shared" si="22"/>
        <v>0</v>
      </c>
      <c r="G134" s="39">
        <f t="shared" si="22"/>
        <v>0</v>
      </c>
      <c r="H134" s="39">
        <f t="shared" si="22"/>
        <v>0</v>
      </c>
      <c r="I134" s="90">
        <f>I139+I144</f>
        <v>1414.22</v>
      </c>
      <c r="J134" s="39">
        <f t="shared" si="22"/>
        <v>10.3</v>
      </c>
      <c r="K134" s="68">
        <f>J134+I134</f>
        <v>1424.52</v>
      </c>
    </row>
    <row r="135" spans="1:10" ht="20.25">
      <c r="A135" s="158"/>
      <c r="B135" s="134"/>
      <c r="C135" s="134"/>
      <c r="D135" s="38" t="s">
        <v>105</v>
      </c>
      <c r="E135" s="39">
        <f t="shared" si="22"/>
        <v>0</v>
      </c>
      <c r="F135" s="39">
        <f t="shared" si="22"/>
        <v>0</v>
      </c>
      <c r="G135" s="39">
        <f t="shared" si="22"/>
        <v>0</v>
      </c>
      <c r="H135" s="39">
        <f t="shared" si="22"/>
        <v>0</v>
      </c>
      <c r="I135" s="39">
        <f t="shared" si="22"/>
        <v>0</v>
      </c>
      <c r="J135" s="39">
        <f t="shared" si="22"/>
        <v>0</v>
      </c>
    </row>
    <row r="136" spans="1:10" ht="21">
      <c r="A136" s="128"/>
      <c r="B136" s="129" t="s">
        <v>107</v>
      </c>
      <c r="C136" s="129" t="s">
        <v>143</v>
      </c>
      <c r="D136" s="42" t="s">
        <v>21</v>
      </c>
      <c r="E136" s="39">
        <f>E137+E139+E140</f>
        <v>0</v>
      </c>
      <c r="F136" s="39">
        <f>F137+F139+F140</f>
        <v>0</v>
      </c>
      <c r="G136" s="39">
        <f>G137+G139+G140</f>
        <v>0</v>
      </c>
      <c r="H136" s="39">
        <f>H137+H139+H140+H138</f>
        <v>0</v>
      </c>
      <c r="I136" s="93">
        <f>I137+I139+I140</f>
        <v>10</v>
      </c>
      <c r="J136" s="39">
        <f>J137+J139+J140</f>
        <v>0</v>
      </c>
    </row>
    <row r="137" spans="1:10" ht="42">
      <c r="A137" s="128"/>
      <c r="B137" s="130"/>
      <c r="C137" s="130"/>
      <c r="D137" s="40" t="s">
        <v>102</v>
      </c>
      <c r="E137" s="41">
        <v>0</v>
      </c>
      <c r="F137" s="41">
        <v>0</v>
      </c>
      <c r="G137" s="41">
        <v>0</v>
      </c>
      <c r="H137" s="41">
        <v>0</v>
      </c>
      <c r="I137" s="41">
        <v>10</v>
      </c>
      <c r="J137" s="41">
        <v>0</v>
      </c>
    </row>
    <row r="138" spans="1:10" ht="63">
      <c r="A138" s="128"/>
      <c r="B138" s="130"/>
      <c r="C138" s="130"/>
      <c r="D138" s="40" t="s">
        <v>103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</row>
    <row r="139" spans="1:10" ht="63">
      <c r="A139" s="128"/>
      <c r="B139" s="130"/>
      <c r="C139" s="130"/>
      <c r="D139" s="40" t="s">
        <v>104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</row>
    <row r="140" spans="1:10" ht="21">
      <c r="A140" s="128"/>
      <c r="B140" s="131"/>
      <c r="C140" s="131"/>
      <c r="D140" s="42" t="s">
        <v>105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</row>
    <row r="141" spans="1:10" ht="20.25">
      <c r="A141" s="135"/>
      <c r="B141" s="129" t="s">
        <v>107</v>
      </c>
      <c r="C141" s="129" t="s">
        <v>144</v>
      </c>
      <c r="D141" s="38" t="s">
        <v>21</v>
      </c>
      <c r="E141" s="39">
        <v>0</v>
      </c>
      <c r="F141" s="39">
        <v>0</v>
      </c>
      <c r="G141" s="39">
        <v>0</v>
      </c>
      <c r="H141" s="39">
        <v>0</v>
      </c>
      <c r="I141" s="93">
        <f>I142+I143+I144</f>
        <v>1813.04</v>
      </c>
      <c r="J141" s="39">
        <v>0</v>
      </c>
    </row>
    <row r="142" spans="1:10" ht="42">
      <c r="A142" s="136"/>
      <c r="B142" s="130"/>
      <c r="C142" s="130"/>
      <c r="D142" s="40" t="s">
        <v>102</v>
      </c>
      <c r="E142" s="41">
        <v>0</v>
      </c>
      <c r="F142" s="41">
        <v>0</v>
      </c>
      <c r="G142" s="41">
        <v>0</v>
      </c>
      <c r="H142" s="41">
        <v>0</v>
      </c>
      <c r="I142" s="92">
        <v>398.82</v>
      </c>
      <c r="J142" s="41">
        <v>31</v>
      </c>
    </row>
    <row r="143" spans="1:10" ht="63">
      <c r="A143" s="136"/>
      <c r="B143" s="130"/>
      <c r="C143" s="130"/>
      <c r="D143" s="40" t="s">
        <v>103</v>
      </c>
      <c r="E143" s="41">
        <v>0</v>
      </c>
      <c r="F143" s="41">
        <v>0</v>
      </c>
      <c r="G143" s="41">
        <v>0</v>
      </c>
      <c r="H143" s="41">
        <v>0</v>
      </c>
      <c r="I143" s="92">
        <v>0</v>
      </c>
      <c r="J143" s="41">
        <v>0</v>
      </c>
    </row>
    <row r="144" spans="1:10" ht="63">
      <c r="A144" s="136"/>
      <c r="B144" s="130"/>
      <c r="C144" s="130"/>
      <c r="D144" s="40" t="s">
        <v>104</v>
      </c>
      <c r="E144" s="41">
        <v>0</v>
      </c>
      <c r="F144" s="41">
        <v>0</v>
      </c>
      <c r="G144" s="41">
        <v>0</v>
      </c>
      <c r="H144" s="41">
        <v>0</v>
      </c>
      <c r="I144" s="92">
        <v>1414.22</v>
      </c>
      <c r="J144" s="41">
        <v>10.3</v>
      </c>
    </row>
    <row r="145" spans="1:10" ht="21">
      <c r="A145" s="140"/>
      <c r="B145" s="131"/>
      <c r="C145" s="131"/>
      <c r="D145" s="42" t="s">
        <v>105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</row>
  </sheetData>
  <sheetProtection/>
  <mergeCells count="90">
    <mergeCell ref="A141:A145"/>
    <mergeCell ref="B141:B145"/>
    <mergeCell ref="C141:C145"/>
    <mergeCell ref="C31:C35"/>
    <mergeCell ref="B31:B35"/>
    <mergeCell ref="A131:A135"/>
    <mergeCell ref="B131:B135"/>
    <mergeCell ref="C131:C135"/>
    <mergeCell ref="B121:B125"/>
    <mergeCell ref="C121:C125"/>
    <mergeCell ref="E1:J1"/>
    <mergeCell ref="A121:A125"/>
    <mergeCell ref="B116:B120"/>
    <mergeCell ref="C116:C120"/>
    <mergeCell ref="E2:J2"/>
    <mergeCell ref="B3:J3"/>
    <mergeCell ref="A4:A5"/>
    <mergeCell ref="B4:B5"/>
    <mergeCell ref="C4:C5"/>
    <mergeCell ref="D4:D5"/>
    <mergeCell ref="E4:J4"/>
    <mergeCell ref="A6:A10"/>
    <mergeCell ref="B6:B10"/>
    <mergeCell ref="C6:C10"/>
    <mergeCell ref="A36:A40"/>
    <mergeCell ref="B36:B40"/>
    <mergeCell ref="C36:C40"/>
    <mergeCell ref="A11:A15"/>
    <mergeCell ref="B11:B15"/>
    <mergeCell ref="C11:C15"/>
    <mergeCell ref="A16:A20"/>
    <mergeCell ref="B16:B20"/>
    <mergeCell ref="C16:C20"/>
    <mergeCell ref="A21:A25"/>
    <mergeCell ref="B26:B30"/>
    <mergeCell ref="C26:C30"/>
    <mergeCell ref="B21:B25"/>
    <mergeCell ref="C21:C25"/>
    <mergeCell ref="A136:A140"/>
    <mergeCell ref="B136:B140"/>
    <mergeCell ref="C136:C140"/>
    <mergeCell ref="A31:A35"/>
    <mergeCell ref="C46:C50"/>
    <mergeCell ref="A51:A55"/>
    <mergeCell ref="B51:B55"/>
    <mergeCell ref="C51:C55"/>
    <mergeCell ref="A41:A45"/>
    <mergeCell ref="B41:B45"/>
    <mergeCell ref="C41:C45"/>
    <mergeCell ref="A96:A100"/>
    <mergeCell ref="B96:B100"/>
    <mergeCell ref="C96:C100"/>
    <mergeCell ref="A46:A50"/>
    <mergeCell ref="B46:B50"/>
    <mergeCell ref="C71:C75"/>
    <mergeCell ref="A56:A60"/>
    <mergeCell ref="B56:B60"/>
    <mergeCell ref="C56:C60"/>
    <mergeCell ref="A61:A65"/>
    <mergeCell ref="B61:B65"/>
    <mergeCell ref="C61:C65"/>
    <mergeCell ref="B76:B80"/>
    <mergeCell ref="C76:C80"/>
    <mergeCell ref="A76:A80"/>
    <mergeCell ref="B81:B85"/>
    <mergeCell ref="C81:C85"/>
    <mergeCell ref="A66:A70"/>
    <mergeCell ref="B66:B70"/>
    <mergeCell ref="C66:C70"/>
    <mergeCell ref="A71:A75"/>
    <mergeCell ref="B71:B75"/>
    <mergeCell ref="A101:A105"/>
    <mergeCell ref="B101:B105"/>
    <mergeCell ref="C101:C105"/>
    <mergeCell ref="A86:A90"/>
    <mergeCell ref="B86:B90"/>
    <mergeCell ref="C86:C90"/>
    <mergeCell ref="A91:A94"/>
    <mergeCell ref="B91:B94"/>
    <mergeCell ref="C91:C95"/>
    <mergeCell ref="A116:A120"/>
    <mergeCell ref="B126:B130"/>
    <mergeCell ref="C126:C130"/>
    <mergeCell ref="A106:A110"/>
    <mergeCell ref="B106:B110"/>
    <mergeCell ref="C106:C110"/>
    <mergeCell ref="A111:A115"/>
    <mergeCell ref="B111:B115"/>
    <mergeCell ref="C111:C115"/>
    <mergeCell ref="A126:A130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32" r:id="rId3"/>
  <rowBreaks count="1" manualBreakCount="1">
    <brk id="95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 БЮДЖЕТ</cp:lastModifiedBy>
  <cp:lastPrinted>2017-11-02T07:30:14Z</cp:lastPrinted>
  <dcterms:created xsi:type="dcterms:W3CDTF">2013-10-16T03:00:49Z</dcterms:created>
  <dcterms:modified xsi:type="dcterms:W3CDTF">2017-12-22T03:26:13Z</dcterms:modified>
  <cp:category/>
  <cp:version/>
  <cp:contentType/>
  <cp:contentStatus/>
</cp:coreProperties>
</file>