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<sst xmlns="http://schemas.openxmlformats.org/spreadsheetml/2006/main" count="322" uniqueCount="153">
  <si>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</si>
  <si>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</si>
  <si>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</si>
  <si>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</si>
  <si>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</si>
  <si>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</si>
  <si>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</si>
  <si>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Сельская администрация Чендекского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</si>
  <si>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</si>
  <si>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</si>
  <si>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01687766</t>
  </si>
  <si>
    <t>801</t>
  </si>
  <si>
    <t>Наименование публично-правового образования</t>
  </si>
  <si>
    <t>Чендекское сельское поселение</t>
  </si>
  <si>
    <t xml:space="preserve">по ОКТМО </t>
  </si>
  <si>
    <t>84240885000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</si>
  <si>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</si>
  <si>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</si>
  <si>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</si>
  <si>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</si>
  <si>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</si>
  <si>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</si>
  <si>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</si>
  <si>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</si>
  <si>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</si>
  <si>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</si>
  <si>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</si>
  <si>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</si>
  <si>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</si>
  <si>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</si>
  <si>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</si>
  <si>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</si>
  <si>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</si>
  <si>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</si>
  <si>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</si>
  <si>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</si>
  <si>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</si>
  <si>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</si>
  <si>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</si>
  <si>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</si>
  <si>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</si>
  <si>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</si>
  <si>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</si>
  <si>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</si>
  <si>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</si>
  <si>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</si>
  <si>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</si>
  <si>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</si>
  <si>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</si>
  <si>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</si>
  <si>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</si>
  <si>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</si>
  <si>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</si>
  <si>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</si>
  <si>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</si>
  <si>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801 10804020 01 0000 110</t>
  </si>
  <si>
    <t>Прочие доходы от компенсации затрат бюджетов сельских поселений</t>
  </si>
  <si>
    <t>801 11302995 10 0000 130</t>
  </si>
  <si>
    <t>Дотации бюджетам сельских поселений на выравнивание бюджетной обеспеченности</t>
  </si>
  <si>
    <t>801 20201001 10 0000 151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</si>
  <si>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</si>
  <si>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801 20203015 10 0000 151</t>
  </si>
  <si>
    <t>Прочие межбюджетные трансферты, передаваемые бюджетам сельских поселений</t>
  </si>
  <si>
    <t>801 20204999 10 0000 151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</si>
  <si>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</si>
  <si>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801 21905000 10 0000 151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</si>
  <si>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</si>
  <si>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</si>
  <si>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</si>
  <si>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</si>
  <si>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</si>
  <si>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990А000200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</si>
  <si>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</si>
  <si>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990А000200 129</t>
  </si>
  <si>
    <t>801 0104 990А000110 121</t>
  </si>
  <si>
    <t>Иные выплаты персоналу государственных (муниципальных) органов, за исключением фонда оплаты труда</t>
  </si>
  <si>
    <t>801 0104 990А000110 122</t>
  </si>
  <si>
    <t>801 0104 990А000110 129</t>
  </si>
  <si>
    <t>Закупка товаров, работ, услуг в сфере информационно-коммуникационных технологий</t>
  </si>
  <si>
    <t>801 0104 990А000110 242</t>
  </si>
  <si>
    <t>Прочая закупка товаров, работ и услуг для обеспечения государственных (муниципальных) нужд</t>
  </si>
  <si>
    <t>801 0104 990А000110 244</t>
  </si>
  <si>
    <t>Уплата налога на имущество организаций и земельного налога</t>
  </si>
  <si>
    <t>801 0104 990А000110 851</t>
  </si>
  <si>
    <t>Уплата прочих налогов, сборов</t>
  </si>
  <si>
    <t>801 0104 990А000110 852</t>
  </si>
  <si>
    <t>Уплата иных платежей</t>
  </si>
  <si>
    <t>801 0104 990А000110 853</t>
  </si>
  <si>
    <t>801 0104 990А000190 121</t>
  </si>
  <si>
    <t>801 0104 990А000190 129</t>
  </si>
  <si>
    <t>Специальные расходы</t>
  </si>
  <si>
    <t>801 0107 9900003000 880</t>
  </si>
  <si>
    <t>801 0107 9900003200 880</t>
  </si>
  <si>
    <t>Резервные средства</t>
  </si>
  <si>
    <t>801 0111 990000Ш000 870</t>
  </si>
  <si>
    <t>801 0113 990Ц000190 121</t>
  </si>
  <si>
    <t>801 0113 990Ц000190 122</t>
  </si>
  <si>
    <t>801 0113 990Ц000190 129</t>
  </si>
  <si>
    <t>801 0113 990Ц000190 244</t>
  </si>
  <si>
    <t>801 0203 9900051180 121</t>
  </si>
  <si>
    <t>801 0203 9900051180 129</t>
  </si>
  <si>
    <t>801 0203 9900051180 244</t>
  </si>
  <si>
    <t>801 0309 0120200000 244</t>
  </si>
  <si>
    <t>801 0310 0120300000 244</t>
  </si>
  <si>
    <t>801 0314 0120400000 244</t>
  </si>
  <si>
    <t>801 0412 0110102000 244</t>
  </si>
  <si>
    <t>Иные межбюджетные трансферты</t>
  </si>
  <si>
    <t>801 0412 0110103М00 540</t>
  </si>
  <si>
    <t>801 0503 0120102000 244</t>
  </si>
  <si>
    <t>801 0503 0120103000 244</t>
  </si>
  <si>
    <t>801 0503 0120104000 244</t>
  </si>
  <si>
    <t>801 0503 0120105000 244</t>
  </si>
  <si>
    <t>801 0705 990К000000 244</t>
  </si>
  <si>
    <t>801 0707 0130300000 121</t>
  </si>
  <si>
    <t>801 0707 0130300000 129</t>
  </si>
  <si>
    <t>801 0801 0130101000 244</t>
  </si>
  <si>
    <t>Иные пенсии, социальные доплаты к пенсиям</t>
  </si>
  <si>
    <t>801 1001 0130201000 312</t>
  </si>
  <si>
    <t>Пособия, компенсации и иные социальные выплаты гражданам, кроме публичных нормативных обязательств</t>
  </si>
  <si>
    <t>801 1003 0130202000 321</t>
  </si>
  <si>
    <t>801 1105 0130102000 121</t>
  </si>
  <si>
    <t>801 1105 0130102000 129</t>
  </si>
  <si>
    <t>801 1105 0130102000 244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</si>
  <si>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</si>
  <si>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</si>
  <si>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</si>
  <si>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</si>
  <si>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</si>
  <si>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</si>
  <si>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</si>
  <si>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</si>
  <si>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</si>
  <si>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</si>
  <si>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</si>
  <si>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</si>
  <si>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</si>
  <si>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</si>
  <si>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</si>
  <si>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</si>
  <si>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801 01050201 10 0000 510</t>
  </si>
  <si>
    <t xml:space="preserve">     уменьшение остатков средств</t>
  </si>
  <si>
    <t>720</t>
  </si>
  <si>
    <t>801 01050201 10 0000 610</t>
  </si>
  <si>
    <t>глава</t>
  </si>
  <si>
    <t>Ошлакова А. В.</t>
  </si>
  <si>
    <t>(подпись)</t>
  </si>
  <si>
    <t>(расшифровка подписи)</t>
  </si>
  <si>
    <t>Исполнитель:</t>
  </si>
  <si>
    <t>Главный бухгалтер</t>
  </si>
  <si>
    <t>Усольцева Т. В.</t>
  </si>
  <si>
    <t>(должность)</t>
  </si>
  <si>
    <t>Форма 0503117 с.1</t>
  </si>
  <si>
    <t>05.10.2016г.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</si>
</sst>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79">
      <selection activeCell="A94" sqref="A94:X9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42644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13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1" customFormat="1" ht="34.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 t="s">
        <v>25</v>
      </c>
      <c r="M10" s="44"/>
      <c r="N10" s="44" t="s">
        <v>26</v>
      </c>
      <c r="O10" s="44"/>
      <c r="P10" s="45" t="s">
        <v>27</v>
      </c>
      <c r="Q10" s="45"/>
      <c r="R10" s="45"/>
      <c r="S10" s="45" t="s">
        <v>28</v>
      </c>
      <c r="T10" s="45"/>
      <c r="U10" s="45"/>
      <c r="V10" s="45"/>
      <c r="W10" s="46" t="s">
        <v>29</v>
      </c>
      <c r="X10" s="46"/>
    </row>
    <row r="11" spans="1:24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 t="s">
        <v>31</v>
      </c>
      <c r="M11" s="40"/>
      <c r="N11" s="40" t="s">
        <v>32</v>
      </c>
      <c r="O11" s="40"/>
      <c r="P11" s="41" t="s">
        <v>33</v>
      </c>
      <c r="Q11" s="41"/>
      <c r="R11" s="41"/>
      <c r="S11" s="41" t="s">
        <v>34</v>
      </c>
      <c r="T11" s="41"/>
      <c r="U11" s="41"/>
      <c r="V11" s="41"/>
      <c r="W11" s="42" t="s">
        <v>35</v>
      </c>
      <c r="X11" s="42"/>
    </row>
    <row r="12" spans="1:24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37</v>
      </c>
      <c r="M12" s="36"/>
      <c r="N12" s="36" t="s">
        <v>38</v>
      </c>
      <c r="O12" s="36"/>
      <c r="P12" s="38">
        <f>3154955.41</f>
        <v>3154955.41</v>
      </c>
      <c r="Q12" s="38"/>
      <c r="R12" s="38"/>
      <c r="S12" s="38">
        <f>2928362.17</f>
        <v>2928362.17</v>
      </c>
      <c r="T12" s="38"/>
      <c r="U12" s="38"/>
      <c r="V12" s="38"/>
      <c r="W12" s="52">
        <f>226593.24</f>
        <v>226593.24</v>
      </c>
      <c r="X12" s="52"/>
    </row>
    <row r="13" spans="1:24" s="1" customFormat="1" ht="45" customHeight="1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 t="s">
        <v>37</v>
      </c>
      <c r="M13" s="29"/>
      <c r="N13" s="29" t="s">
        <v>40</v>
      </c>
      <c r="O13" s="29"/>
      <c r="P13" s="54">
        <f>65000</f>
        <v>65000</v>
      </c>
      <c r="Q13" s="54"/>
      <c r="R13" s="54"/>
      <c r="S13" s="54">
        <f>48068.64</f>
        <v>48068.64</v>
      </c>
      <c r="T13" s="54"/>
      <c r="U13" s="54"/>
      <c r="V13" s="54"/>
      <c r="W13" s="55">
        <f>16931.36</f>
        <v>16931.36</v>
      </c>
      <c r="X13" s="55"/>
    </row>
    <row r="14" spans="1:24" s="1" customFormat="1" ht="24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37</v>
      </c>
      <c r="M14" s="29"/>
      <c r="N14" s="29" t="s">
        <v>42</v>
      </c>
      <c r="O14" s="29"/>
      <c r="P14" s="31" t="s">
        <v>43</v>
      </c>
      <c r="Q14" s="31"/>
      <c r="R14" s="31"/>
      <c r="S14" s="54">
        <f>3077.08</f>
        <v>3077.08</v>
      </c>
      <c r="T14" s="54"/>
      <c r="U14" s="54"/>
      <c r="V14" s="54"/>
      <c r="W14" s="55">
        <f>0</f>
        <v>0</v>
      </c>
      <c r="X14" s="55"/>
    </row>
    <row r="15" spans="1:24" s="1" customFormat="1" ht="13.5" customHeight="1">
      <c r="A15" s="27" t="s">
        <v>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 t="s">
        <v>37</v>
      </c>
      <c r="M15" s="29"/>
      <c r="N15" s="29" t="s">
        <v>45</v>
      </c>
      <c r="O15" s="29"/>
      <c r="P15" s="54">
        <f>148000</f>
        <v>148000</v>
      </c>
      <c r="Q15" s="54"/>
      <c r="R15" s="54"/>
      <c r="S15" s="54">
        <f>466795.32</f>
        <v>466795.32</v>
      </c>
      <c r="T15" s="54"/>
      <c r="U15" s="54"/>
      <c r="V15" s="54"/>
      <c r="W15" s="55">
        <f>-318795.32</f>
        <v>-318795.32</v>
      </c>
      <c r="X15" s="55"/>
    </row>
    <row r="16" spans="1:24" s="1" customFormat="1" ht="24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 t="s">
        <v>37</v>
      </c>
      <c r="M16" s="29"/>
      <c r="N16" s="29" t="s">
        <v>47</v>
      </c>
      <c r="O16" s="29"/>
      <c r="P16" s="31" t="s">
        <v>43</v>
      </c>
      <c r="Q16" s="31"/>
      <c r="R16" s="31"/>
      <c r="S16" s="54">
        <f>3600</f>
        <v>3600</v>
      </c>
      <c r="T16" s="54"/>
      <c r="U16" s="54"/>
      <c r="V16" s="54"/>
      <c r="W16" s="55">
        <f>0</f>
        <v>0</v>
      </c>
      <c r="X16" s="55"/>
    </row>
    <row r="17" spans="1:24" s="1" customFormat="1" ht="24" customHeight="1">
      <c r="A17" s="27" t="s">
        <v>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 t="s">
        <v>37</v>
      </c>
      <c r="M17" s="29"/>
      <c r="N17" s="29" t="s">
        <v>49</v>
      </c>
      <c r="O17" s="29"/>
      <c r="P17" s="54">
        <f>56000</f>
        <v>56000</v>
      </c>
      <c r="Q17" s="54"/>
      <c r="R17" s="54"/>
      <c r="S17" s="54">
        <f>4602.7</f>
        <v>4602.7</v>
      </c>
      <c r="T17" s="54"/>
      <c r="U17" s="54"/>
      <c r="V17" s="54"/>
      <c r="W17" s="55">
        <f>51397.3</f>
        <v>51397.3</v>
      </c>
      <c r="X17" s="55"/>
    </row>
    <row r="18" spans="1:24" s="1" customFormat="1" ht="24" customHeight="1">
      <c r="A18" s="27" t="s">
        <v>50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37</v>
      </c>
      <c r="M18" s="29"/>
      <c r="N18" s="29" t="s">
        <v>51</v>
      </c>
      <c r="O18" s="29"/>
      <c r="P18" s="54">
        <f>220000</f>
        <v>220000</v>
      </c>
      <c r="Q18" s="54"/>
      <c r="R18" s="54"/>
      <c r="S18" s="54">
        <f>135201.8</f>
        <v>135201.8</v>
      </c>
      <c r="T18" s="54"/>
      <c r="U18" s="54"/>
      <c r="V18" s="54"/>
      <c r="W18" s="55">
        <f>84798.2</f>
        <v>84798.2</v>
      </c>
      <c r="X18" s="55"/>
    </row>
    <row r="19" spans="1:24" s="1" customFormat="1" ht="24" customHeight="1">
      <c r="A19" s="2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 t="s">
        <v>37</v>
      </c>
      <c r="M19" s="29"/>
      <c r="N19" s="29" t="s">
        <v>53</v>
      </c>
      <c r="O19" s="29"/>
      <c r="P19" s="54">
        <f>18000</f>
        <v>18000</v>
      </c>
      <c r="Q19" s="54"/>
      <c r="R19" s="54"/>
      <c r="S19" s="54">
        <f>8284.4</f>
        <v>8284.4</v>
      </c>
      <c r="T19" s="54"/>
      <c r="U19" s="54"/>
      <c r="V19" s="54"/>
      <c r="W19" s="55">
        <f>9715.6</f>
        <v>9715.6</v>
      </c>
      <c r="X19" s="55"/>
    </row>
    <row r="20" spans="1:24" s="1" customFormat="1" ht="45" customHeight="1">
      <c r="A20" s="27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37</v>
      </c>
      <c r="M20" s="29"/>
      <c r="N20" s="29" t="s">
        <v>55</v>
      </c>
      <c r="O20" s="29"/>
      <c r="P20" s="54">
        <f>4000</f>
        <v>4000</v>
      </c>
      <c r="Q20" s="54"/>
      <c r="R20" s="54"/>
      <c r="S20" s="54">
        <f>3300</f>
        <v>3300</v>
      </c>
      <c r="T20" s="54"/>
      <c r="U20" s="54"/>
      <c r="V20" s="54"/>
      <c r="W20" s="55">
        <f>700</f>
        <v>700</v>
      </c>
      <c r="X20" s="55"/>
    </row>
    <row r="21" spans="1:24" s="1" customFormat="1" ht="13.5" customHeight="1">
      <c r="A21" s="27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 t="s">
        <v>37</v>
      </c>
      <c r="M21" s="29"/>
      <c r="N21" s="29" t="s">
        <v>57</v>
      </c>
      <c r="O21" s="29"/>
      <c r="P21" s="31" t="s">
        <v>43</v>
      </c>
      <c r="Q21" s="31"/>
      <c r="R21" s="31"/>
      <c r="S21" s="54">
        <f>39448.82</f>
        <v>39448.82</v>
      </c>
      <c r="T21" s="54"/>
      <c r="U21" s="54"/>
      <c r="V21" s="54"/>
      <c r="W21" s="55">
        <f>0</f>
        <v>0</v>
      </c>
      <c r="X21" s="55"/>
    </row>
    <row r="22" spans="1:24" s="1" customFormat="1" ht="24" customHeight="1">
      <c r="A22" s="27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 t="s">
        <v>37</v>
      </c>
      <c r="M22" s="29"/>
      <c r="N22" s="29" t="s">
        <v>59</v>
      </c>
      <c r="O22" s="29"/>
      <c r="P22" s="54">
        <f>2527650</f>
        <v>2527650</v>
      </c>
      <c r="Q22" s="54"/>
      <c r="R22" s="54"/>
      <c r="S22" s="54">
        <f>2106378</f>
        <v>2106378</v>
      </c>
      <c r="T22" s="54"/>
      <c r="U22" s="54"/>
      <c r="V22" s="54"/>
      <c r="W22" s="55">
        <f>421272</f>
        <v>421272</v>
      </c>
      <c r="X22" s="55"/>
    </row>
    <row r="23" spans="1:24" s="1" customFormat="1" ht="24" customHeight="1">
      <c r="A23" s="27" t="s">
        <v>60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37</v>
      </c>
      <c r="M23" s="29"/>
      <c r="N23" s="29" t="s">
        <v>61</v>
      </c>
      <c r="O23" s="29"/>
      <c r="P23" s="54">
        <f>63700</f>
        <v>63700</v>
      </c>
      <c r="Q23" s="54"/>
      <c r="R23" s="54"/>
      <c r="S23" s="54">
        <f>57000</f>
        <v>57000</v>
      </c>
      <c r="T23" s="54"/>
      <c r="U23" s="54"/>
      <c r="V23" s="54"/>
      <c r="W23" s="55">
        <f>6700</f>
        <v>6700</v>
      </c>
      <c r="X23" s="55"/>
    </row>
    <row r="24" spans="1:24" s="1" customFormat="1" ht="24" customHeight="1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9" t="s">
        <v>37</v>
      </c>
      <c r="M24" s="29"/>
      <c r="N24" s="29" t="s">
        <v>63</v>
      </c>
      <c r="O24" s="29"/>
      <c r="P24" s="54">
        <f>66788</f>
        <v>66788</v>
      </c>
      <c r="Q24" s="54"/>
      <c r="R24" s="54"/>
      <c r="S24" s="54">
        <f>66788</f>
        <v>66788</v>
      </c>
      <c r="T24" s="54"/>
      <c r="U24" s="54"/>
      <c r="V24" s="54"/>
      <c r="W24" s="55">
        <f>0</f>
        <v>0</v>
      </c>
      <c r="X24" s="55"/>
    </row>
    <row r="25" spans="1:24" s="1" customFormat="1" ht="24" customHeight="1">
      <c r="A25" s="27" t="s">
        <v>64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9" t="s">
        <v>37</v>
      </c>
      <c r="M25" s="29"/>
      <c r="N25" s="29" t="s">
        <v>65</v>
      </c>
      <c r="O25" s="29"/>
      <c r="P25" s="54">
        <f>-14182.59</f>
        <v>-14182.59</v>
      </c>
      <c r="Q25" s="54"/>
      <c r="R25" s="54"/>
      <c r="S25" s="54">
        <f>-14182.59</f>
        <v>-14182.59</v>
      </c>
      <c r="T25" s="54"/>
      <c r="U25" s="54"/>
      <c r="V25" s="54"/>
      <c r="W25" s="55">
        <f>0</f>
        <v>0</v>
      </c>
      <c r="X25" s="55"/>
    </row>
    <row r="26" spans="1:24" s="1" customFormat="1" ht="13.5" customHeight="1">
      <c r="A26" s="53" t="s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s="1" customFormat="1" ht="13.5" customHeight="1">
      <c r="A27" s="43" t="s">
        <v>66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s="1" customFormat="1" ht="34.5" customHeight="1">
      <c r="A28" s="44" t="s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 t="s">
        <v>25</v>
      </c>
      <c r="M28" s="44"/>
      <c r="N28" s="44" t="s">
        <v>67</v>
      </c>
      <c r="O28" s="44"/>
      <c r="P28" s="45" t="s">
        <v>27</v>
      </c>
      <c r="Q28" s="45"/>
      <c r="R28" s="45"/>
      <c r="S28" s="45" t="s">
        <v>28</v>
      </c>
      <c r="T28" s="45"/>
      <c r="U28" s="45"/>
      <c r="V28" s="45"/>
      <c r="W28" s="46" t="s">
        <v>29</v>
      </c>
      <c r="X28" s="46"/>
    </row>
    <row r="29" spans="1:24" s="1" customFormat="1" ht="13.5" customHeight="1">
      <c r="A29" s="40" t="s">
        <v>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 t="s">
        <v>31</v>
      </c>
      <c r="M29" s="40"/>
      <c r="N29" s="40" t="s">
        <v>32</v>
      </c>
      <c r="O29" s="40"/>
      <c r="P29" s="41" t="s">
        <v>33</v>
      </c>
      <c r="Q29" s="41"/>
      <c r="R29" s="41"/>
      <c r="S29" s="41" t="s">
        <v>34</v>
      </c>
      <c r="T29" s="41"/>
      <c r="U29" s="41"/>
      <c r="V29" s="41"/>
      <c r="W29" s="42" t="s">
        <v>35</v>
      </c>
      <c r="X29" s="42"/>
    </row>
    <row r="30" spans="1:24" s="1" customFormat="1" ht="13.5" customHeight="1">
      <c r="A30" s="35" t="s">
        <v>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 t="s">
        <v>69</v>
      </c>
      <c r="M30" s="36"/>
      <c r="N30" s="36" t="s">
        <v>38</v>
      </c>
      <c r="O30" s="36"/>
      <c r="P30" s="38">
        <f>3787094.3</f>
        <v>3787094.3</v>
      </c>
      <c r="Q30" s="38"/>
      <c r="R30" s="38"/>
      <c r="S30" s="38">
        <f>2423684.94</f>
        <v>2423684.94</v>
      </c>
      <c r="T30" s="38"/>
      <c r="U30" s="38"/>
      <c r="V30" s="38"/>
      <c r="W30" s="52">
        <f>1363409.36</f>
        <v>1363409.36</v>
      </c>
      <c r="X30" s="52"/>
    </row>
    <row r="31" spans="1:24" s="1" customFormat="1" ht="13.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69</v>
      </c>
      <c r="M31" s="15"/>
      <c r="N31" s="15" t="s">
        <v>71</v>
      </c>
      <c r="O31" s="15"/>
      <c r="P31" s="17">
        <f>248841.45</f>
        <v>248841.45</v>
      </c>
      <c r="Q31" s="17"/>
      <c r="R31" s="17"/>
      <c r="S31" s="17">
        <f>164917.2</f>
        <v>164917.2</v>
      </c>
      <c r="T31" s="17"/>
      <c r="U31" s="17"/>
      <c r="V31" s="17"/>
      <c r="W31" s="51">
        <f>83924.25</f>
        <v>83924.25</v>
      </c>
      <c r="X31" s="51"/>
    </row>
    <row r="32" spans="1:24" s="1" customFormat="1" ht="33.75" customHeight="1">
      <c r="A32" s="14" t="s">
        <v>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69</v>
      </c>
      <c r="M32" s="15"/>
      <c r="N32" s="15" t="s">
        <v>73</v>
      </c>
      <c r="O32" s="15"/>
      <c r="P32" s="17">
        <f>103297</f>
        <v>103297</v>
      </c>
      <c r="Q32" s="17"/>
      <c r="R32" s="17"/>
      <c r="S32" s="17">
        <f>103297</f>
        <v>103297</v>
      </c>
      <c r="T32" s="17"/>
      <c r="U32" s="17"/>
      <c r="V32" s="17"/>
      <c r="W32" s="51">
        <f>0</f>
        <v>0</v>
      </c>
      <c r="X32" s="51"/>
    </row>
    <row r="33" spans="1:24" s="1" customFormat="1" ht="13.5" customHeight="1">
      <c r="A33" s="14" t="s">
        <v>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69</v>
      </c>
      <c r="M33" s="15"/>
      <c r="N33" s="15" t="s">
        <v>74</v>
      </c>
      <c r="O33" s="15"/>
      <c r="P33" s="17">
        <f>128455.09</f>
        <v>128455.09</v>
      </c>
      <c r="Q33" s="17"/>
      <c r="R33" s="17"/>
      <c r="S33" s="17">
        <f>96882.99</f>
        <v>96882.99</v>
      </c>
      <c r="T33" s="17"/>
      <c r="U33" s="17"/>
      <c r="V33" s="17"/>
      <c r="W33" s="51">
        <f>31572.1</f>
        <v>31572.1</v>
      </c>
      <c r="X33" s="51"/>
    </row>
    <row r="34" spans="1:24" s="1" customFormat="1" ht="24" customHeight="1">
      <c r="A34" s="14" t="s">
        <v>75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69</v>
      </c>
      <c r="M34" s="15"/>
      <c r="N34" s="15" t="s">
        <v>76</v>
      </c>
      <c r="O34" s="15"/>
      <c r="P34" s="17">
        <f>5000</f>
        <v>5000</v>
      </c>
      <c r="Q34" s="17"/>
      <c r="R34" s="17"/>
      <c r="S34" s="21" t="s">
        <v>43</v>
      </c>
      <c r="T34" s="21"/>
      <c r="U34" s="21"/>
      <c r="V34" s="21"/>
      <c r="W34" s="51">
        <f>5000</f>
        <v>5000</v>
      </c>
      <c r="X34" s="51"/>
    </row>
    <row r="35" spans="1:24" s="1" customFormat="1" ht="33.75" customHeight="1">
      <c r="A35" s="14" t="s">
        <v>72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69</v>
      </c>
      <c r="M35" s="15"/>
      <c r="N35" s="15" t="s">
        <v>77</v>
      </c>
      <c r="O35" s="15"/>
      <c r="P35" s="17">
        <f>37159</f>
        <v>37159</v>
      </c>
      <c r="Q35" s="17"/>
      <c r="R35" s="17"/>
      <c r="S35" s="17">
        <f>31459.02</f>
        <v>31459.02</v>
      </c>
      <c r="T35" s="17"/>
      <c r="U35" s="17"/>
      <c r="V35" s="17"/>
      <c r="W35" s="51">
        <f>5699.98</f>
        <v>5699.98</v>
      </c>
      <c r="X35" s="51"/>
    </row>
    <row r="36" spans="1:24" s="1" customFormat="1" ht="24" customHeight="1">
      <c r="A36" s="14" t="s">
        <v>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69</v>
      </c>
      <c r="M36" s="15"/>
      <c r="N36" s="15" t="s">
        <v>79</v>
      </c>
      <c r="O36" s="15"/>
      <c r="P36" s="17">
        <f>103200</f>
        <v>103200</v>
      </c>
      <c r="Q36" s="17"/>
      <c r="R36" s="17"/>
      <c r="S36" s="17">
        <f>62441.21</f>
        <v>62441.21</v>
      </c>
      <c r="T36" s="17"/>
      <c r="U36" s="17"/>
      <c r="V36" s="17"/>
      <c r="W36" s="51">
        <f>40758.79</f>
        <v>40758.79</v>
      </c>
      <c r="X36" s="51"/>
    </row>
    <row r="37" spans="1:24" s="1" customFormat="1" ht="24" customHeight="1">
      <c r="A37" s="1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69</v>
      </c>
      <c r="M37" s="15"/>
      <c r="N37" s="15" t="s">
        <v>81</v>
      </c>
      <c r="O37" s="15"/>
      <c r="P37" s="17">
        <f>210274.98</f>
        <v>210274.98</v>
      </c>
      <c r="Q37" s="17"/>
      <c r="R37" s="17"/>
      <c r="S37" s="17">
        <f>120598.09</f>
        <v>120598.09</v>
      </c>
      <c r="T37" s="17"/>
      <c r="U37" s="17"/>
      <c r="V37" s="17"/>
      <c r="W37" s="51">
        <f>89676.89</f>
        <v>89676.89</v>
      </c>
      <c r="X37" s="51"/>
    </row>
    <row r="38" spans="1:24" s="1" customFormat="1" ht="13.5" customHeight="1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69</v>
      </c>
      <c r="M38" s="15"/>
      <c r="N38" s="15" t="s">
        <v>83</v>
      </c>
      <c r="O38" s="15"/>
      <c r="P38" s="17">
        <f>38000</f>
        <v>38000</v>
      </c>
      <c r="Q38" s="17"/>
      <c r="R38" s="17"/>
      <c r="S38" s="17">
        <f>9928</f>
        <v>9928</v>
      </c>
      <c r="T38" s="17"/>
      <c r="U38" s="17"/>
      <c r="V38" s="17"/>
      <c r="W38" s="51">
        <f>28072</f>
        <v>28072</v>
      </c>
      <c r="X38" s="51"/>
    </row>
    <row r="39" spans="1:24" s="1" customFormat="1" ht="13.5" customHeight="1">
      <c r="A39" s="14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69</v>
      </c>
      <c r="M39" s="15"/>
      <c r="N39" s="15" t="s">
        <v>85</v>
      </c>
      <c r="O39" s="15"/>
      <c r="P39" s="17">
        <f>29879.76</f>
        <v>29879.76</v>
      </c>
      <c r="Q39" s="17"/>
      <c r="R39" s="17"/>
      <c r="S39" s="17">
        <f>26812.38</f>
        <v>26812.38</v>
      </c>
      <c r="T39" s="17"/>
      <c r="U39" s="17"/>
      <c r="V39" s="17"/>
      <c r="W39" s="51">
        <f>3067.38</f>
        <v>3067.38</v>
      </c>
      <c r="X39" s="51"/>
    </row>
    <row r="40" spans="1:24" s="1" customFormat="1" ht="13.5" customHeight="1">
      <c r="A40" s="14" t="s">
        <v>86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69</v>
      </c>
      <c r="M40" s="15"/>
      <c r="N40" s="15" t="s">
        <v>87</v>
      </c>
      <c r="O40" s="15"/>
      <c r="P40" s="17">
        <f>120.24</f>
        <v>120.24</v>
      </c>
      <c r="Q40" s="17"/>
      <c r="R40" s="17"/>
      <c r="S40" s="17">
        <f>120.24</f>
        <v>120.24</v>
      </c>
      <c r="T40" s="17"/>
      <c r="U40" s="17"/>
      <c r="V40" s="17"/>
      <c r="W40" s="51">
        <f>0</f>
        <v>0</v>
      </c>
      <c r="X40" s="51"/>
    </row>
    <row r="41" spans="1:24" s="1" customFormat="1" ht="13.5" customHeight="1">
      <c r="A41" s="14" t="s">
        <v>70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69</v>
      </c>
      <c r="M41" s="15"/>
      <c r="N41" s="15" t="s">
        <v>88</v>
      </c>
      <c r="O41" s="15"/>
      <c r="P41" s="17">
        <f>491435.49</f>
        <v>491435.49</v>
      </c>
      <c r="Q41" s="17"/>
      <c r="R41" s="17"/>
      <c r="S41" s="17">
        <f>337365.99</f>
        <v>337365.99</v>
      </c>
      <c r="T41" s="17"/>
      <c r="U41" s="17"/>
      <c r="V41" s="17"/>
      <c r="W41" s="51">
        <f>154069.5</f>
        <v>154069.5</v>
      </c>
      <c r="X41" s="51"/>
    </row>
    <row r="42" spans="1:24" s="1" customFormat="1" ht="33.75" customHeight="1">
      <c r="A42" s="14" t="s">
        <v>72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69</v>
      </c>
      <c r="M42" s="15"/>
      <c r="N42" s="15" t="s">
        <v>89</v>
      </c>
      <c r="O42" s="15"/>
      <c r="P42" s="17">
        <f>137481.06</f>
        <v>137481.06</v>
      </c>
      <c r="Q42" s="17"/>
      <c r="R42" s="17"/>
      <c r="S42" s="17">
        <f>134402.94</f>
        <v>134402.94</v>
      </c>
      <c r="T42" s="17"/>
      <c r="U42" s="17"/>
      <c r="V42" s="17"/>
      <c r="W42" s="51">
        <f>3078.12</f>
        <v>3078.12</v>
      </c>
      <c r="X42" s="51"/>
    </row>
    <row r="43" spans="1:24" s="1" customFormat="1" ht="13.5" customHeight="1">
      <c r="A43" s="14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69</v>
      </c>
      <c r="M43" s="15"/>
      <c r="N43" s="15" t="s">
        <v>91</v>
      </c>
      <c r="O43" s="15"/>
      <c r="P43" s="17">
        <f>0</f>
        <v>0</v>
      </c>
      <c r="Q43" s="17"/>
      <c r="R43" s="17"/>
      <c r="S43" s="21" t="s">
        <v>43</v>
      </c>
      <c r="T43" s="21"/>
      <c r="U43" s="21"/>
      <c r="V43" s="21"/>
      <c r="W43" s="51">
        <f>0</f>
        <v>0</v>
      </c>
      <c r="X43" s="51"/>
    </row>
    <row r="44" spans="1:24" s="1" customFormat="1" ht="13.5" customHeight="1">
      <c r="A44" s="14" t="s">
        <v>90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69</v>
      </c>
      <c r="M44" s="15"/>
      <c r="N44" s="15" t="s">
        <v>92</v>
      </c>
      <c r="O44" s="15"/>
      <c r="P44" s="17">
        <f>20000</f>
        <v>20000</v>
      </c>
      <c r="Q44" s="17"/>
      <c r="R44" s="17"/>
      <c r="S44" s="17">
        <f>20000</f>
        <v>20000</v>
      </c>
      <c r="T44" s="17"/>
      <c r="U44" s="17"/>
      <c r="V44" s="17"/>
      <c r="W44" s="51">
        <f>0</f>
        <v>0</v>
      </c>
      <c r="X44" s="51"/>
    </row>
    <row r="45" spans="1:24" s="1" customFormat="1" ht="13.5" customHeight="1">
      <c r="A45" s="14" t="s">
        <v>93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69</v>
      </c>
      <c r="M45" s="15"/>
      <c r="N45" s="15" t="s">
        <v>94</v>
      </c>
      <c r="O45" s="15"/>
      <c r="P45" s="17">
        <f>7600</f>
        <v>7600</v>
      </c>
      <c r="Q45" s="17"/>
      <c r="R45" s="17"/>
      <c r="S45" s="21" t="s">
        <v>43</v>
      </c>
      <c r="T45" s="21"/>
      <c r="U45" s="21"/>
      <c r="V45" s="21"/>
      <c r="W45" s="51">
        <f>7600</f>
        <v>7600</v>
      </c>
      <c r="X45" s="51"/>
    </row>
    <row r="46" spans="1:24" s="1" customFormat="1" ht="13.5" customHeigh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69</v>
      </c>
      <c r="M46" s="15"/>
      <c r="N46" s="15" t="s">
        <v>95</v>
      </c>
      <c r="O46" s="15"/>
      <c r="P46" s="17">
        <f>483483.06</f>
        <v>483483.06</v>
      </c>
      <c r="Q46" s="17"/>
      <c r="R46" s="17"/>
      <c r="S46" s="17">
        <f>376639.54</f>
        <v>376639.54</v>
      </c>
      <c r="T46" s="17"/>
      <c r="U46" s="17"/>
      <c r="V46" s="17"/>
      <c r="W46" s="51">
        <f>106843.52</f>
        <v>106843.52</v>
      </c>
      <c r="X46" s="51"/>
    </row>
    <row r="47" spans="1:24" s="1" customFormat="1" ht="24" customHeight="1">
      <c r="A47" s="14" t="s">
        <v>75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69</v>
      </c>
      <c r="M47" s="15"/>
      <c r="N47" s="15" t="s">
        <v>96</v>
      </c>
      <c r="O47" s="15"/>
      <c r="P47" s="17">
        <f>900</f>
        <v>900</v>
      </c>
      <c r="Q47" s="17"/>
      <c r="R47" s="17"/>
      <c r="S47" s="21" t="s">
        <v>43</v>
      </c>
      <c r="T47" s="21"/>
      <c r="U47" s="21"/>
      <c r="V47" s="21"/>
      <c r="W47" s="51">
        <f>900</f>
        <v>900</v>
      </c>
      <c r="X47" s="51"/>
    </row>
    <row r="48" spans="1:24" s="1" customFormat="1" ht="33.75" customHeight="1">
      <c r="A48" s="14" t="s">
        <v>72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69</v>
      </c>
      <c r="M48" s="15"/>
      <c r="N48" s="15" t="s">
        <v>97</v>
      </c>
      <c r="O48" s="15"/>
      <c r="P48" s="17">
        <f>159475.8</f>
        <v>159475.8</v>
      </c>
      <c r="Q48" s="17"/>
      <c r="R48" s="17"/>
      <c r="S48" s="17">
        <f>22980.2</f>
        <v>22980.2</v>
      </c>
      <c r="T48" s="17"/>
      <c r="U48" s="17"/>
      <c r="V48" s="17"/>
      <c r="W48" s="51">
        <f>136495.6</f>
        <v>136495.6</v>
      </c>
      <c r="X48" s="51"/>
    </row>
    <row r="49" spans="1:24" s="1" customFormat="1" ht="24" customHeight="1">
      <c r="A49" s="14" t="s">
        <v>80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69</v>
      </c>
      <c r="M49" s="15"/>
      <c r="N49" s="15" t="s">
        <v>98</v>
      </c>
      <c r="O49" s="15"/>
      <c r="P49" s="17">
        <f>174733.21</f>
        <v>174733.21</v>
      </c>
      <c r="Q49" s="17"/>
      <c r="R49" s="17"/>
      <c r="S49" s="17">
        <f>141817.21</f>
        <v>141817.21</v>
      </c>
      <c r="T49" s="17"/>
      <c r="U49" s="17"/>
      <c r="V49" s="17"/>
      <c r="W49" s="51">
        <f>32916</f>
        <v>32916</v>
      </c>
      <c r="X49" s="51"/>
    </row>
    <row r="50" spans="1:24" s="1" customFormat="1" ht="13.5" customHeight="1">
      <c r="A50" s="14" t="s">
        <v>70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69</v>
      </c>
      <c r="M50" s="15"/>
      <c r="N50" s="15" t="s">
        <v>99</v>
      </c>
      <c r="O50" s="15"/>
      <c r="P50" s="17">
        <f>39190</f>
        <v>39190</v>
      </c>
      <c r="Q50" s="17"/>
      <c r="R50" s="17"/>
      <c r="S50" s="17">
        <f>34629</f>
        <v>34629</v>
      </c>
      <c r="T50" s="17"/>
      <c r="U50" s="17"/>
      <c r="V50" s="17"/>
      <c r="W50" s="51">
        <f>4561</f>
        <v>4561</v>
      </c>
      <c r="X50" s="51"/>
    </row>
    <row r="51" spans="1:24" s="1" customFormat="1" ht="33.75" customHeight="1">
      <c r="A51" s="14" t="s">
        <v>72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69</v>
      </c>
      <c r="M51" s="15"/>
      <c r="N51" s="15" t="s">
        <v>100</v>
      </c>
      <c r="O51" s="15"/>
      <c r="P51" s="17">
        <f>11835</f>
        <v>11835</v>
      </c>
      <c r="Q51" s="17"/>
      <c r="R51" s="17"/>
      <c r="S51" s="17">
        <f>10457.96</f>
        <v>10457.96</v>
      </c>
      <c r="T51" s="17"/>
      <c r="U51" s="17"/>
      <c r="V51" s="17"/>
      <c r="W51" s="51">
        <f>1377.04</f>
        <v>1377.04</v>
      </c>
      <c r="X51" s="51"/>
    </row>
    <row r="52" spans="1:24" s="1" customFormat="1" ht="24" customHeight="1">
      <c r="A52" s="14" t="s">
        <v>80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69</v>
      </c>
      <c r="M52" s="15"/>
      <c r="N52" s="15" t="s">
        <v>101</v>
      </c>
      <c r="O52" s="15"/>
      <c r="P52" s="17">
        <f>12675</f>
        <v>12675</v>
      </c>
      <c r="Q52" s="17"/>
      <c r="R52" s="17"/>
      <c r="S52" s="17">
        <f>1847</f>
        <v>1847</v>
      </c>
      <c r="T52" s="17"/>
      <c r="U52" s="17"/>
      <c r="V52" s="17"/>
      <c r="W52" s="51">
        <f>10828</f>
        <v>10828</v>
      </c>
      <c r="X52" s="51"/>
    </row>
    <row r="53" spans="1:24" s="1" customFormat="1" ht="24" customHeight="1">
      <c r="A53" s="14" t="s">
        <v>80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69</v>
      </c>
      <c r="M53" s="15"/>
      <c r="N53" s="15" t="s">
        <v>102</v>
      </c>
      <c r="O53" s="15"/>
      <c r="P53" s="17">
        <f>10000</f>
        <v>10000</v>
      </c>
      <c r="Q53" s="17"/>
      <c r="R53" s="17"/>
      <c r="S53" s="21" t="s">
        <v>43</v>
      </c>
      <c r="T53" s="21"/>
      <c r="U53" s="21"/>
      <c r="V53" s="21"/>
      <c r="W53" s="51">
        <f>10000</f>
        <v>10000</v>
      </c>
      <c r="X53" s="51"/>
    </row>
    <row r="54" spans="1:24" s="1" customFormat="1" ht="24" customHeight="1">
      <c r="A54" s="14" t="s">
        <v>80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69</v>
      </c>
      <c r="M54" s="15"/>
      <c r="N54" s="15" t="s">
        <v>103</v>
      </c>
      <c r="O54" s="15"/>
      <c r="P54" s="17">
        <f>10000</f>
        <v>10000</v>
      </c>
      <c r="Q54" s="17"/>
      <c r="R54" s="17"/>
      <c r="S54" s="17">
        <f>2135.28</f>
        <v>2135.28</v>
      </c>
      <c r="T54" s="17"/>
      <c r="U54" s="17"/>
      <c r="V54" s="17"/>
      <c r="W54" s="51">
        <f>7864.72</f>
        <v>7864.72</v>
      </c>
      <c r="X54" s="51"/>
    </row>
    <row r="55" spans="1:24" s="1" customFormat="1" ht="24" customHeight="1">
      <c r="A55" s="14" t="s">
        <v>80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69</v>
      </c>
      <c r="M55" s="15"/>
      <c r="N55" s="15" t="s">
        <v>104</v>
      </c>
      <c r="O55" s="15"/>
      <c r="P55" s="17">
        <f>500</f>
        <v>500</v>
      </c>
      <c r="Q55" s="17"/>
      <c r="R55" s="17"/>
      <c r="S55" s="21" t="s">
        <v>43</v>
      </c>
      <c r="T55" s="21"/>
      <c r="U55" s="21"/>
      <c r="V55" s="21"/>
      <c r="W55" s="51">
        <f>500</f>
        <v>500</v>
      </c>
      <c r="X55" s="51"/>
    </row>
    <row r="56" spans="1:24" s="1" customFormat="1" ht="24" customHeight="1">
      <c r="A56" s="14" t="s">
        <v>80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69</v>
      </c>
      <c r="M56" s="15"/>
      <c r="N56" s="15" t="s">
        <v>105</v>
      </c>
      <c r="O56" s="15"/>
      <c r="P56" s="17">
        <f>65100</f>
        <v>65100</v>
      </c>
      <c r="Q56" s="17"/>
      <c r="R56" s="17"/>
      <c r="S56" s="21" t="s">
        <v>43</v>
      </c>
      <c r="T56" s="21"/>
      <c r="U56" s="21"/>
      <c r="V56" s="21"/>
      <c r="W56" s="51">
        <f>65100</f>
        <v>65100</v>
      </c>
      <c r="X56" s="51"/>
    </row>
    <row r="57" spans="1:24" s="1" customFormat="1" ht="13.5" customHeight="1">
      <c r="A57" s="14" t="s">
        <v>106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69</v>
      </c>
      <c r="M57" s="15"/>
      <c r="N57" s="15" t="s">
        <v>107</v>
      </c>
      <c r="O57" s="15"/>
      <c r="P57" s="17">
        <f>100</f>
        <v>100</v>
      </c>
      <c r="Q57" s="17"/>
      <c r="R57" s="17"/>
      <c r="S57" s="21" t="s">
        <v>43</v>
      </c>
      <c r="T57" s="21"/>
      <c r="U57" s="21"/>
      <c r="V57" s="21"/>
      <c r="W57" s="51">
        <f>100</f>
        <v>100</v>
      </c>
      <c r="X57" s="51"/>
    </row>
    <row r="58" spans="1:24" s="1" customFormat="1" ht="24" customHeight="1">
      <c r="A58" s="14" t="s">
        <v>80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69</v>
      </c>
      <c r="M58" s="15"/>
      <c r="N58" s="15" t="s">
        <v>108</v>
      </c>
      <c r="O58" s="15"/>
      <c r="P58" s="17">
        <f>4000</f>
        <v>4000</v>
      </c>
      <c r="Q58" s="17"/>
      <c r="R58" s="17"/>
      <c r="S58" s="21" t="s">
        <v>43</v>
      </c>
      <c r="T58" s="21"/>
      <c r="U58" s="21"/>
      <c r="V58" s="21"/>
      <c r="W58" s="51">
        <f>4000</f>
        <v>4000</v>
      </c>
      <c r="X58" s="51"/>
    </row>
    <row r="59" spans="1:24" s="1" customFormat="1" ht="24" customHeight="1">
      <c r="A59" s="14" t="s">
        <v>80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69</v>
      </c>
      <c r="M59" s="15"/>
      <c r="N59" s="15" t="s">
        <v>109</v>
      </c>
      <c r="O59" s="15"/>
      <c r="P59" s="17">
        <f>106000</f>
        <v>106000</v>
      </c>
      <c r="Q59" s="17"/>
      <c r="R59" s="17"/>
      <c r="S59" s="17">
        <f>13106.31</f>
        <v>13106.31</v>
      </c>
      <c r="T59" s="17"/>
      <c r="U59" s="17"/>
      <c r="V59" s="17"/>
      <c r="W59" s="51">
        <f>92893.69</f>
        <v>92893.69</v>
      </c>
      <c r="X59" s="51"/>
    </row>
    <row r="60" spans="1:24" s="1" customFormat="1" ht="24" customHeight="1">
      <c r="A60" s="14" t="s">
        <v>80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69</v>
      </c>
      <c r="M60" s="15"/>
      <c r="N60" s="15" t="s">
        <v>110</v>
      </c>
      <c r="O60" s="15"/>
      <c r="P60" s="17">
        <f>5000</f>
        <v>5000</v>
      </c>
      <c r="Q60" s="17"/>
      <c r="R60" s="17"/>
      <c r="S60" s="17">
        <f>3177.5</f>
        <v>3177.5</v>
      </c>
      <c r="T60" s="17"/>
      <c r="U60" s="17"/>
      <c r="V60" s="17"/>
      <c r="W60" s="51">
        <f>1822.5</f>
        <v>1822.5</v>
      </c>
      <c r="X60" s="51"/>
    </row>
    <row r="61" spans="1:24" s="1" customFormat="1" ht="24" customHeight="1">
      <c r="A61" s="14" t="s">
        <v>80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69</v>
      </c>
      <c r="M61" s="15"/>
      <c r="N61" s="15" t="s">
        <v>111</v>
      </c>
      <c r="O61" s="15"/>
      <c r="P61" s="17">
        <f>13828.32</f>
        <v>13828.32</v>
      </c>
      <c r="Q61" s="17"/>
      <c r="R61" s="17"/>
      <c r="S61" s="17">
        <f>8828.32</f>
        <v>8828.32</v>
      </c>
      <c r="T61" s="17"/>
      <c r="U61" s="17"/>
      <c r="V61" s="17"/>
      <c r="W61" s="51">
        <f>5000</f>
        <v>5000</v>
      </c>
      <c r="X61" s="51"/>
    </row>
    <row r="62" spans="1:24" s="1" customFormat="1" ht="24" customHeight="1">
      <c r="A62" s="14" t="s">
        <v>80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69</v>
      </c>
      <c r="M62" s="15"/>
      <c r="N62" s="15" t="s">
        <v>112</v>
      </c>
      <c r="O62" s="15"/>
      <c r="P62" s="17">
        <f>13419.05</f>
        <v>13419.05</v>
      </c>
      <c r="Q62" s="17"/>
      <c r="R62" s="17"/>
      <c r="S62" s="17">
        <f>1458</f>
        <v>1458</v>
      </c>
      <c r="T62" s="17"/>
      <c r="U62" s="17"/>
      <c r="V62" s="17"/>
      <c r="W62" s="51">
        <f>11961.05</f>
        <v>11961.05</v>
      </c>
      <c r="X62" s="51"/>
    </row>
    <row r="63" spans="1:24" s="1" customFormat="1" ht="13.5" customHeight="1">
      <c r="A63" s="14" t="s">
        <v>70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69</v>
      </c>
      <c r="M63" s="15"/>
      <c r="N63" s="15" t="s">
        <v>113</v>
      </c>
      <c r="O63" s="15"/>
      <c r="P63" s="17">
        <f>49879.76</f>
        <v>49879.76</v>
      </c>
      <c r="Q63" s="17"/>
      <c r="R63" s="17"/>
      <c r="S63" s="17">
        <f>29663.68</f>
        <v>29663.68</v>
      </c>
      <c r="T63" s="17"/>
      <c r="U63" s="17"/>
      <c r="V63" s="17"/>
      <c r="W63" s="51">
        <f>20216.08</f>
        <v>20216.08</v>
      </c>
      <c r="X63" s="51"/>
    </row>
    <row r="64" spans="1:24" s="1" customFormat="1" ht="33.75" customHeight="1">
      <c r="A64" s="14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69</v>
      </c>
      <c r="M64" s="15"/>
      <c r="N64" s="15" t="s">
        <v>114</v>
      </c>
      <c r="O64" s="15"/>
      <c r="P64" s="17">
        <f>13927.7</f>
        <v>13927.7</v>
      </c>
      <c r="Q64" s="17"/>
      <c r="R64" s="17"/>
      <c r="S64" s="17">
        <f>8755.6</f>
        <v>8755.6</v>
      </c>
      <c r="T64" s="17"/>
      <c r="U64" s="17"/>
      <c r="V64" s="17"/>
      <c r="W64" s="51">
        <f>5172.1</f>
        <v>5172.1</v>
      </c>
      <c r="X64" s="51"/>
    </row>
    <row r="65" spans="1:24" s="1" customFormat="1" ht="24" customHeight="1">
      <c r="A65" s="14" t="s">
        <v>80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69</v>
      </c>
      <c r="M65" s="15"/>
      <c r="N65" s="15" t="s">
        <v>115</v>
      </c>
      <c r="O65" s="15"/>
      <c r="P65" s="17">
        <f>701244.03</f>
        <v>701244.03</v>
      </c>
      <c r="Q65" s="17"/>
      <c r="R65" s="17"/>
      <c r="S65" s="17">
        <f>405003.13</f>
        <v>405003.13</v>
      </c>
      <c r="T65" s="17"/>
      <c r="U65" s="17"/>
      <c r="V65" s="17"/>
      <c r="W65" s="51">
        <f>296240.9</f>
        <v>296240.9</v>
      </c>
      <c r="X65" s="51"/>
    </row>
    <row r="66" spans="1:24" s="1" customFormat="1" ht="13.5" customHeight="1">
      <c r="A66" s="14" t="s">
        <v>116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69</v>
      </c>
      <c r="M66" s="15"/>
      <c r="N66" s="15" t="s">
        <v>117</v>
      </c>
      <c r="O66" s="15"/>
      <c r="P66" s="17">
        <f>90000</f>
        <v>90000</v>
      </c>
      <c r="Q66" s="17"/>
      <c r="R66" s="17"/>
      <c r="S66" s="17">
        <f>68744.91</f>
        <v>68744.91</v>
      </c>
      <c r="T66" s="17"/>
      <c r="U66" s="17"/>
      <c r="V66" s="17"/>
      <c r="W66" s="51">
        <f>21255.09</f>
        <v>21255.09</v>
      </c>
      <c r="X66" s="51"/>
    </row>
    <row r="67" spans="1:24" s="1" customFormat="1" ht="24" customHeight="1">
      <c r="A67" s="14" t="s">
        <v>118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69</v>
      </c>
      <c r="M67" s="15"/>
      <c r="N67" s="15" t="s">
        <v>119</v>
      </c>
      <c r="O67" s="15"/>
      <c r="P67" s="17">
        <f>25000</f>
        <v>25000</v>
      </c>
      <c r="Q67" s="17"/>
      <c r="R67" s="17"/>
      <c r="S67" s="17">
        <f>25000</f>
        <v>25000</v>
      </c>
      <c r="T67" s="17"/>
      <c r="U67" s="17"/>
      <c r="V67" s="17"/>
      <c r="W67" s="51">
        <f>0</f>
        <v>0</v>
      </c>
      <c r="X67" s="51"/>
    </row>
    <row r="68" spans="1:24" s="1" customFormat="1" ht="13.5" customHeight="1">
      <c r="A68" s="14" t="s">
        <v>70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69</v>
      </c>
      <c r="M68" s="15"/>
      <c r="N68" s="15" t="s">
        <v>120</v>
      </c>
      <c r="O68" s="15"/>
      <c r="P68" s="17">
        <f>99417</f>
        <v>99417</v>
      </c>
      <c r="Q68" s="17"/>
      <c r="R68" s="17"/>
      <c r="S68" s="17">
        <f>70104.34</f>
        <v>70104.34</v>
      </c>
      <c r="T68" s="17"/>
      <c r="U68" s="17"/>
      <c r="V68" s="17"/>
      <c r="W68" s="51">
        <f>29312.66</f>
        <v>29312.66</v>
      </c>
      <c r="X68" s="51"/>
    </row>
    <row r="69" spans="1:24" s="1" customFormat="1" ht="33.75" customHeight="1">
      <c r="A69" s="14" t="s">
        <v>72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69</v>
      </c>
      <c r="M69" s="15"/>
      <c r="N69" s="15" t="s">
        <v>121</v>
      </c>
      <c r="O69" s="15"/>
      <c r="P69" s="17">
        <f>27854.3</f>
        <v>27854.3</v>
      </c>
      <c r="Q69" s="17"/>
      <c r="R69" s="17"/>
      <c r="S69" s="17">
        <f>18922.4</f>
        <v>18922.4</v>
      </c>
      <c r="T69" s="17"/>
      <c r="U69" s="17"/>
      <c r="V69" s="17"/>
      <c r="W69" s="51">
        <f>8931.9</f>
        <v>8931.9</v>
      </c>
      <c r="X69" s="51"/>
    </row>
    <row r="70" spans="1:24" s="1" customFormat="1" ht="24" customHeight="1">
      <c r="A70" s="14" t="s">
        <v>80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69</v>
      </c>
      <c r="M70" s="15"/>
      <c r="N70" s="15" t="s">
        <v>122</v>
      </c>
      <c r="O70" s="15"/>
      <c r="P70" s="17">
        <f>108788</f>
        <v>108788</v>
      </c>
      <c r="Q70" s="17"/>
      <c r="R70" s="17"/>
      <c r="S70" s="17">
        <f>72189.5</f>
        <v>72189.5</v>
      </c>
      <c r="T70" s="17"/>
      <c r="U70" s="17"/>
      <c r="V70" s="17"/>
      <c r="W70" s="51">
        <f>36598.5</f>
        <v>36598.5</v>
      </c>
      <c r="X70" s="51"/>
    </row>
    <row r="71" spans="1:24" s="1" customFormat="1" ht="15" customHeight="1">
      <c r="A71" s="47" t="s">
        <v>123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8" t="s">
        <v>124</v>
      </c>
      <c r="M71" s="48"/>
      <c r="N71" s="48" t="s">
        <v>38</v>
      </c>
      <c r="O71" s="48"/>
      <c r="P71" s="49">
        <f>-632138.89</f>
        <v>-632138.89</v>
      </c>
      <c r="Q71" s="49"/>
      <c r="R71" s="49"/>
      <c r="S71" s="49">
        <f>504677.23</f>
        <v>504677.23</v>
      </c>
      <c r="T71" s="49"/>
      <c r="U71" s="49"/>
      <c r="V71" s="49"/>
      <c r="W71" s="50" t="s">
        <v>38</v>
      </c>
      <c r="X71" s="50"/>
    </row>
    <row r="72" spans="1:24" s="1" customFormat="1" ht="13.5" customHeight="1">
      <c r="A72" s="9" t="s">
        <v>18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s="1" customFormat="1" ht="13.5" customHeight="1">
      <c r="A73" s="43" t="s">
        <v>125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s="1" customFormat="1" ht="45.75" customHeight="1">
      <c r="A74" s="44" t="s">
        <v>24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 t="s">
        <v>25</v>
      </c>
      <c r="M74" s="44"/>
      <c r="N74" s="44" t="s">
        <v>126</v>
      </c>
      <c r="O74" s="44"/>
      <c r="P74" s="45" t="s">
        <v>27</v>
      </c>
      <c r="Q74" s="45"/>
      <c r="R74" s="45"/>
      <c r="S74" s="45" t="s">
        <v>28</v>
      </c>
      <c r="T74" s="45"/>
      <c r="U74" s="45"/>
      <c r="V74" s="45"/>
      <c r="W74" s="46" t="s">
        <v>29</v>
      </c>
      <c r="X74" s="46"/>
    </row>
    <row r="75" spans="1:24" s="1" customFormat="1" ht="12.75" customHeight="1">
      <c r="A75" s="40" t="s">
        <v>30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 t="s">
        <v>31</v>
      </c>
      <c r="M75" s="40"/>
      <c r="N75" s="40" t="s">
        <v>32</v>
      </c>
      <c r="O75" s="40"/>
      <c r="P75" s="41" t="s">
        <v>33</v>
      </c>
      <c r="Q75" s="41"/>
      <c r="R75" s="41"/>
      <c r="S75" s="41" t="s">
        <v>34</v>
      </c>
      <c r="T75" s="41"/>
      <c r="U75" s="41"/>
      <c r="V75" s="41"/>
      <c r="W75" s="42" t="s">
        <v>35</v>
      </c>
      <c r="X75" s="42"/>
    </row>
    <row r="76" spans="1:24" s="1" customFormat="1" ht="13.5" customHeight="1">
      <c r="A76" s="35" t="s">
        <v>127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 t="s">
        <v>128</v>
      </c>
      <c r="M76" s="36"/>
      <c r="N76" s="36" t="s">
        <v>38</v>
      </c>
      <c r="O76" s="36"/>
      <c r="P76" s="37">
        <f>632138.89</f>
        <v>632138.89</v>
      </c>
      <c r="Q76" s="37"/>
      <c r="R76" s="37"/>
      <c r="S76" s="38">
        <f>-504677.23</f>
        <v>-504677.23</v>
      </c>
      <c r="T76" s="38"/>
      <c r="U76" s="38"/>
      <c r="V76" s="38"/>
      <c r="W76" s="39">
        <f>1136816.12</f>
        <v>1136816.12</v>
      </c>
      <c r="X76" s="39"/>
    </row>
    <row r="77" spans="1:24" s="1" customFormat="1" ht="13.5" customHeight="1">
      <c r="A77" s="33" t="s">
        <v>129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24" t="s">
        <v>18</v>
      </c>
      <c r="M77" s="24"/>
      <c r="N77" s="24" t="s">
        <v>18</v>
      </c>
      <c r="O77" s="24"/>
      <c r="P77" s="25" t="s">
        <v>18</v>
      </c>
      <c r="Q77" s="25"/>
      <c r="R77" s="25"/>
      <c r="S77" s="34" t="s">
        <v>18</v>
      </c>
      <c r="T77" s="34"/>
      <c r="U77" s="34"/>
      <c r="V77" s="34"/>
      <c r="W77" s="26" t="s">
        <v>18</v>
      </c>
      <c r="X77" s="26"/>
    </row>
    <row r="78" spans="1:24" s="1" customFormat="1" ht="13.5" customHeight="1">
      <c r="A78" s="27" t="s">
        <v>130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 t="s">
        <v>131</v>
      </c>
      <c r="M78" s="28"/>
      <c r="N78" s="29" t="s">
        <v>38</v>
      </c>
      <c r="O78" s="29"/>
      <c r="P78" s="30" t="s">
        <v>43</v>
      </c>
      <c r="Q78" s="30"/>
      <c r="R78" s="30"/>
      <c r="S78" s="31" t="s">
        <v>43</v>
      </c>
      <c r="T78" s="31"/>
      <c r="U78" s="31"/>
      <c r="V78" s="31"/>
      <c r="W78" s="32" t="s">
        <v>43</v>
      </c>
      <c r="X78" s="32"/>
    </row>
    <row r="79" spans="1:24" s="1" customFormat="1" ht="13.5" customHeight="1">
      <c r="A79" s="14" t="s">
        <v>18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131</v>
      </c>
      <c r="M79" s="15"/>
      <c r="N79" s="15" t="s">
        <v>18</v>
      </c>
      <c r="O79" s="15"/>
      <c r="P79" s="20" t="s">
        <v>43</v>
      </c>
      <c r="Q79" s="20"/>
      <c r="R79" s="20"/>
      <c r="S79" s="21" t="s">
        <v>43</v>
      </c>
      <c r="T79" s="21"/>
      <c r="U79" s="21"/>
      <c r="V79" s="21"/>
      <c r="W79" s="22" t="s">
        <v>43</v>
      </c>
      <c r="X79" s="22"/>
    </row>
    <row r="80" spans="1:24" s="1" customFormat="1" ht="0.75" customHeight="1">
      <c r="A80" s="23" t="s">
        <v>18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s="1" customFormat="1" ht="13.5" customHeight="1">
      <c r="A81" s="14" t="s">
        <v>132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4" t="s">
        <v>133</v>
      </c>
      <c r="M81" s="24"/>
      <c r="N81" s="24" t="s">
        <v>38</v>
      </c>
      <c r="O81" s="24"/>
      <c r="P81" s="25" t="s">
        <v>43</v>
      </c>
      <c r="Q81" s="25"/>
      <c r="R81" s="25"/>
      <c r="S81" s="21" t="s">
        <v>43</v>
      </c>
      <c r="T81" s="21"/>
      <c r="U81" s="21"/>
      <c r="V81" s="21"/>
      <c r="W81" s="26" t="s">
        <v>43</v>
      </c>
      <c r="X81" s="26"/>
    </row>
    <row r="82" spans="1:24" s="1" customFormat="1" ht="13.5" customHeight="1">
      <c r="A82" s="14" t="s">
        <v>18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133</v>
      </c>
      <c r="M82" s="15"/>
      <c r="N82" s="15" t="s">
        <v>18</v>
      </c>
      <c r="O82" s="15"/>
      <c r="P82" s="20" t="s">
        <v>43</v>
      </c>
      <c r="Q82" s="20"/>
      <c r="R82" s="20"/>
      <c r="S82" s="21" t="s">
        <v>43</v>
      </c>
      <c r="T82" s="21"/>
      <c r="U82" s="21"/>
      <c r="V82" s="21"/>
      <c r="W82" s="22" t="s">
        <v>43</v>
      </c>
      <c r="X82" s="22"/>
    </row>
    <row r="83" spans="1:24" s="1" customFormat="1" ht="13.5" customHeight="1">
      <c r="A83" s="14" t="s">
        <v>134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135</v>
      </c>
      <c r="M83" s="15"/>
      <c r="N83" s="15" t="s">
        <v>136</v>
      </c>
      <c r="O83" s="15"/>
      <c r="P83" s="16">
        <f>632138.89</f>
        <v>632138.89</v>
      </c>
      <c r="Q83" s="16"/>
      <c r="R83" s="16"/>
      <c r="S83" s="17">
        <f>-504677.23</f>
        <v>-504677.23</v>
      </c>
      <c r="T83" s="17"/>
      <c r="U83" s="17"/>
      <c r="V83" s="17"/>
      <c r="W83" s="19">
        <f>1136816.12</f>
        <v>1136816.12</v>
      </c>
      <c r="X83" s="19"/>
    </row>
    <row r="84" spans="1:24" s="1" customFormat="1" ht="13.5" customHeight="1">
      <c r="A84" s="14" t="s">
        <v>137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138</v>
      </c>
      <c r="M84" s="15"/>
      <c r="N84" s="15" t="s">
        <v>139</v>
      </c>
      <c r="O84" s="15"/>
      <c r="P84" s="16">
        <f>-3154955.41</f>
        <v>-3154955.41</v>
      </c>
      <c r="Q84" s="16"/>
      <c r="R84" s="16"/>
      <c r="S84" s="17">
        <f>-2928362.17</f>
        <v>-2928362.17</v>
      </c>
      <c r="T84" s="17"/>
      <c r="U84" s="17"/>
      <c r="V84" s="17"/>
      <c r="W84" s="18" t="s">
        <v>38</v>
      </c>
      <c r="X84" s="18"/>
    </row>
    <row r="85" spans="1:24" s="1" customFormat="1" ht="13.5" customHeight="1">
      <c r="A85" s="14" t="s">
        <v>140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141</v>
      </c>
      <c r="M85" s="15"/>
      <c r="N85" s="15" t="s">
        <v>142</v>
      </c>
      <c r="O85" s="15"/>
      <c r="P85" s="16">
        <f>3787094.3</f>
        <v>3787094.3</v>
      </c>
      <c r="Q85" s="16"/>
      <c r="R85" s="16"/>
      <c r="S85" s="17">
        <f>2423684.94</f>
        <v>2423684.94</v>
      </c>
      <c r="T85" s="17"/>
      <c r="U85" s="17"/>
      <c r="V85" s="17"/>
      <c r="W85" s="18" t="s">
        <v>38</v>
      </c>
      <c r="X85" s="18"/>
    </row>
    <row r="86" spans="1:24" s="1" customFormat="1" ht="13.5" customHeight="1">
      <c r="A86" s="13" t="s">
        <v>18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s="1" customFormat="1" ht="13.5" customHeight="1">
      <c r="A87" s="9" t="s">
        <v>143</v>
      </c>
      <c r="B87" s="9"/>
      <c r="C87" s="9"/>
      <c r="D87" s="9"/>
      <c r="E87" s="9"/>
      <c r="F87" s="9"/>
      <c r="G87" s="9"/>
      <c r="H87" s="9"/>
      <c r="I87" s="12" t="s">
        <v>18</v>
      </c>
      <c r="J87" s="12"/>
      <c r="K87" s="12"/>
      <c r="L87" s="12"/>
      <c r="M87" s="12"/>
      <c r="N87" s="12" t="s">
        <v>144</v>
      </c>
      <c r="O87" s="12"/>
      <c r="P87" s="12"/>
      <c r="Q87" s="12"/>
      <c r="R87" s="9" t="s">
        <v>18</v>
      </c>
      <c r="S87" s="9"/>
      <c r="T87" s="9"/>
      <c r="U87" s="9"/>
      <c r="V87" s="9"/>
      <c r="W87" s="9"/>
      <c r="X87" s="9"/>
    </row>
    <row r="88" spans="1:24" s="1" customFormat="1" ht="13.5" customHeight="1">
      <c r="A88" s="9" t="s">
        <v>18</v>
      </c>
      <c r="B88" s="9"/>
      <c r="C88" s="9"/>
      <c r="D88" s="9"/>
      <c r="E88" s="9"/>
      <c r="F88" s="9"/>
      <c r="G88" s="9"/>
      <c r="H88" s="9"/>
      <c r="I88" s="5" t="s">
        <v>18</v>
      </c>
      <c r="J88" s="11" t="s">
        <v>145</v>
      </c>
      <c r="K88" s="11"/>
      <c r="L88" s="11"/>
      <c r="M88" s="5" t="s">
        <v>18</v>
      </c>
      <c r="N88" s="5" t="s">
        <v>18</v>
      </c>
      <c r="O88" s="11" t="s">
        <v>146</v>
      </c>
      <c r="P88" s="11"/>
      <c r="Q88" s="9" t="s">
        <v>18</v>
      </c>
      <c r="R88" s="9"/>
      <c r="S88" s="9"/>
      <c r="T88" s="9"/>
      <c r="U88" s="9"/>
      <c r="V88" s="9"/>
      <c r="W88" s="9"/>
      <c r="X88" s="9"/>
    </row>
    <row r="89" spans="1:24" s="1" customFormat="1" ht="7.5" customHeight="1">
      <c r="A89" s="9" t="s">
        <v>18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1" customFormat="1" ht="13.5" customHeight="1">
      <c r="A90" s="9" t="s">
        <v>147</v>
      </c>
      <c r="B90" s="9"/>
      <c r="C90" s="12" t="s">
        <v>148</v>
      </c>
      <c r="D90" s="12"/>
      <c r="E90" s="12"/>
      <c r="F90" s="12"/>
      <c r="G90" s="12"/>
      <c r="H90" s="12"/>
      <c r="I90" s="12" t="s">
        <v>18</v>
      </c>
      <c r="J90" s="12"/>
      <c r="K90" s="12"/>
      <c r="L90" s="12"/>
      <c r="M90" s="12"/>
      <c r="N90" s="12" t="s">
        <v>149</v>
      </c>
      <c r="O90" s="12"/>
      <c r="P90" s="12"/>
      <c r="Q90" s="12"/>
      <c r="R90" s="9" t="s">
        <v>18</v>
      </c>
      <c r="S90" s="9"/>
      <c r="T90" s="9"/>
      <c r="U90" s="9"/>
      <c r="V90" s="9"/>
      <c r="W90" s="9"/>
      <c r="X90" s="9"/>
    </row>
    <row r="91" spans="1:24" s="1" customFormat="1" ht="13.5" customHeight="1">
      <c r="A91" s="9" t="s">
        <v>18</v>
      </c>
      <c r="B91" s="9"/>
      <c r="C91" s="5" t="s">
        <v>18</v>
      </c>
      <c r="D91" s="11" t="s">
        <v>150</v>
      </c>
      <c r="E91" s="11"/>
      <c r="F91" s="11"/>
      <c r="G91" s="11"/>
      <c r="H91" s="5" t="s">
        <v>18</v>
      </c>
      <c r="I91" s="5" t="s">
        <v>18</v>
      </c>
      <c r="J91" s="11" t="s">
        <v>145</v>
      </c>
      <c r="K91" s="11"/>
      <c r="L91" s="11"/>
      <c r="M91" s="5" t="s">
        <v>18</v>
      </c>
      <c r="N91" s="5" t="s">
        <v>18</v>
      </c>
      <c r="O91" s="11" t="s">
        <v>146</v>
      </c>
      <c r="P91" s="11"/>
      <c r="Q91" s="9" t="s">
        <v>18</v>
      </c>
      <c r="R91" s="9"/>
      <c r="S91" s="9"/>
      <c r="T91" s="9"/>
      <c r="U91" s="9"/>
      <c r="V91" s="9"/>
      <c r="W91" s="9"/>
      <c r="X91" s="9"/>
    </row>
    <row r="92" spans="1:24" s="1" customFormat="1" ht="15.75" customHeight="1">
      <c r="A92" s="9" t="s">
        <v>18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s="1" customFormat="1" ht="13.5" customHeight="1">
      <c r="A93" s="8" t="s">
        <v>152</v>
      </c>
      <c r="B93" s="8"/>
      <c r="C93" s="8"/>
      <c r="D93" s="8"/>
      <c r="E93" s="8"/>
      <c r="F93" s="8"/>
      <c r="G93" s="8"/>
      <c r="H93" s="8"/>
      <c r="I93" s="8"/>
      <c r="J93" s="8"/>
      <c r="K93" s="9" t="s">
        <v>18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1" customFormat="1" ht="13.5" customHeight="1">
      <c r="A94" s="10" t="s">
        <v>151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</sheetData>
  <sheetProtection/>
  <mergeCells count="47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X26"/>
    <mergeCell ref="A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X72"/>
    <mergeCell ref="A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X86"/>
    <mergeCell ref="A87:H87"/>
    <mergeCell ref="I87:M87"/>
    <mergeCell ref="N87:Q87"/>
    <mergeCell ref="R87:X87"/>
    <mergeCell ref="A88:H88"/>
    <mergeCell ref="J88:L88"/>
    <mergeCell ref="O88:P88"/>
    <mergeCell ref="Q88:X88"/>
    <mergeCell ref="A89:X89"/>
    <mergeCell ref="A90:B90"/>
    <mergeCell ref="C90:H90"/>
    <mergeCell ref="I90:M90"/>
    <mergeCell ref="N90:Q90"/>
    <mergeCell ref="R90:X90"/>
    <mergeCell ref="A93:J93"/>
    <mergeCell ref="K93:X93"/>
    <mergeCell ref="A94:X94"/>
    <mergeCell ref="A91:B91"/>
    <mergeCell ref="D91:G91"/>
    <mergeCell ref="J91:L91"/>
    <mergeCell ref="O91:P91"/>
    <mergeCell ref="Q91:X91"/>
    <mergeCell ref="A92:X9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7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2016-12-09T02:41:44Z</dcterms:created>
  <dcterms:modified xsi:type="dcterms:W3CDTF">2016-12-09T02:44:36Z</dcterms:modified>
  <cp:category/>
  <cp:version/>
  <cp:contentType/>
  <cp:contentStatus/>
</cp:coreProperties>
</file>